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ревизия приказ №4\"/>
    </mc:Choice>
  </mc:AlternateContent>
  <bookViews>
    <workbookView xWindow="0" yWindow="0" windowWidth="14370" windowHeight="7440"/>
  </bookViews>
  <sheets>
    <sheet name="Четырман (11)" sheetId="15" r:id="rId1"/>
    <sheet name="Четырман" sheetId="1" r:id="rId2"/>
    <sheet name="Четырман (2)" sheetId="2" r:id="rId3"/>
    <sheet name="Четырман (3)" sheetId="3" r:id="rId4"/>
    <sheet name="Четырман (4)" sheetId="4" r:id="rId5"/>
    <sheet name="Четырман (5)" sheetId="5" r:id="rId6"/>
    <sheet name="Четырман (6)" sheetId="6" r:id="rId7"/>
    <sheet name="Четырман (7)" sheetId="7" r:id="rId8"/>
    <sheet name="Четырман (8)" sheetId="12" r:id="rId9"/>
    <sheet name="Четырман (9)" sheetId="11" r:id="rId10"/>
    <sheet name="Четырман (10)" sheetId="14" r:id="rId11"/>
  </sheets>
  <calcPr calcId="162913"/>
</workbook>
</file>

<file path=xl/calcChain.xml><?xml version="1.0" encoding="utf-8"?>
<calcChain xmlns="http://schemas.openxmlformats.org/spreadsheetml/2006/main">
  <c r="F37" i="15" l="1"/>
  <c r="H37" i="15" s="1"/>
  <c r="F31" i="15"/>
  <c r="F27" i="15"/>
  <c r="G27" i="15" s="1"/>
  <c r="F23" i="15"/>
  <c r="G23" i="15" s="1"/>
  <c r="F19" i="15"/>
  <c r="G19" i="15" s="1"/>
  <c r="F15" i="15"/>
  <c r="F10" i="15"/>
  <c r="H10" i="15" s="1"/>
  <c r="E37" i="15"/>
  <c r="E36" i="15"/>
  <c r="F36" i="15" s="1"/>
  <c r="H36" i="15" s="1"/>
  <c r="E35" i="15"/>
  <c r="E34" i="15"/>
  <c r="E33" i="15"/>
  <c r="G33" i="15" s="1"/>
  <c r="E32" i="15"/>
  <c r="E31" i="15"/>
  <c r="E30" i="15"/>
  <c r="F30" i="15" s="1"/>
  <c r="G30" i="15" s="1"/>
  <c r="E29" i="15"/>
  <c r="F29" i="15" s="1"/>
  <c r="H29" i="15" s="1"/>
  <c r="E28" i="15"/>
  <c r="E27" i="15"/>
  <c r="E26" i="15"/>
  <c r="E25" i="15"/>
  <c r="E24" i="15"/>
  <c r="E23" i="15"/>
  <c r="E22" i="15"/>
  <c r="F22" i="15" s="1"/>
  <c r="E21" i="15"/>
  <c r="E20" i="15"/>
  <c r="F20" i="15" s="1"/>
  <c r="H20" i="15" s="1"/>
  <c r="E19" i="15"/>
  <c r="E18" i="15"/>
  <c r="E17" i="15"/>
  <c r="E16" i="15"/>
  <c r="F16" i="15" s="1"/>
  <c r="G16" i="15" s="1"/>
  <c r="E15" i="15"/>
  <c r="E14" i="15"/>
  <c r="F14" i="15" s="1"/>
  <c r="H14" i="15" s="1"/>
  <c r="E12" i="15"/>
  <c r="F12" i="15" s="1"/>
  <c r="H12" i="15" s="1"/>
  <c r="E10" i="15"/>
  <c r="E11" i="15"/>
  <c r="E9" i="15"/>
  <c r="F9" i="15" s="1"/>
  <c r="H9" i="15" s="1"/>
  <c r="J49" i="15"/>
  <c r="G46" i="15"/>
  <c r="D58" i="15"/>
  <c r="D57" i="15"/>
  <c r="F57" i="15" s="1"/>
  <c r="D56" i="15"/>
  <c r="G56" i="15" s="1"/>
  <c r="D55" i="15"/>
  <c r="D54" i="15"/>
  <c r="G54" i="15" s="1"/>
  <c r="D53" i="15"/>
  <c r="D52" i="15"/>
  <c r="G52" i="15" s="1"/>
  <c r="D51" i="15"/>
  <c r="D50" i="15"/>
  <c r="F50" i="15" s="1"/>
  <c r="D49" i="15"/>
  <c r="D48" i="15"/>
  <c r="G48" i="15" s="1"/>
  <c r="D47" i="15"/>
  <c r="D46" i="15"/>
  <c r="D45" i="15"/>
  <c r="G45" i="15" s="1"/>
  <c r="D44" i="15"/>
  <c r="G44" i="15" s="1"/>
  <c r="D43" i="15"/>
  <c r="D42" i="15"/>
  <c r="G42" i="15" s="1"/>
  <c r="D40" i="15"/>
  <c r="G40" i="15" s="1"/>
  <c r="E59" i="15"/>
  <c r="E60" i="15" s="1"/>
  <c r="C59" i="15"/>
  <c r="D59" i="15" s="1"/>
  <c r="G58" i="15"/>
  <c r="G57" i="15"/>
  <c r="G55" i="15"/>
  <c r="F53" i="15"/>
  <c r="G53" i="15"/>
  <c r="G51" i="15"/>
  <c r="F51" i="15"/>
  <c r="F49" i="15"/>
  <c r="G49" i="15"/>
  <c r="G47" i="15"/>
  <c r="F44" i="15"/>
  <c r="F43" i="15"/>
  <c r="G43" i="15"/>
  <c r="G41" i="15"/>
  <c r="D41" i="15"/>
  <c r="F40" i="15"/>
  <c r="D35" i="15"/>
  <c r="H34" i="15"/>
  <c r="G34" i="15"/>
  <c r="H30" i="15"/>
  <c r="H22" i="15"/>
  <c r="G15" i="15"/>
  <c r="E13" i="15"/>
  <c r="H13" i="15" s="1"/>
  <c r="E37" i="14"/>
  <c r="E36" i="14"/>
  <c r="E34" i="14"/>
  <c r="G34" i="14" s="1"/>
  <c r="E33" i="14"/>
  <c r="H33" i="14" s="1"/>
  <c r="E32" i="14"/>
  <c r="G32" i="14" s="1"/>
  <c r="E31" i="14"/>
  <c r="H31" i="14" s="1"/>
  <c r="E30" i="14"/>
  <c r="H30" i="14" s="1"/>
  <c r="E29" i="14"/>
  <c r="G29" i="14" s="1"/>
  <c r="E28" i="14"/>
  <c r="H28" i="14" s="1"/>
  <c r="E27" i="14"/>
  <c r="H27" i="14" s="1"/>
  <c r="E26" i="14"/>
  <c r="H26" i="14" s="1"/>
  <c r="E25" i="14"/>
  <c r="H25" i="14" s="1"/>
  <c r="E24" i="14"/>
  <c r="H24" i="14" s="1"/>
  <c r="E23" i="14"/>
  <c r="G23" i="14" s="1"/>
  <c r="E22" i="14"/>
  <c r="G22" i="14" s="1"/>
  <c r="E21" i="14"/>
  <c r="G21" i="14" s="1"/>
  <c r="E20" i="14"/>
  <c r="E19" i="14"/>
  <c r="E18" i="14"/>
  <c r="H18" i="14" s="1"/>
  <c r="E17" i="14"/>
  <c r="E16" i="14"/>
  <c r="E15" i="14"/>
  <c r="E14" i="14"/>
  <c r="E12" i="14"/>
  <c r="E10" i="14"/>
  <c r="G10" i="14" s="1"/>
  <c r="E9" i="14"/>
  <c r="H9" i="14" s="1"/>
  <c r="D57" i="14"/>
  <c r="D55" i="14"/>
  <c r="F55" i="14" s="1"/>
  <c r="D54" i="14"/>
  <c r="D53" i="14"/>
  <c r="D52" i="14"/>
  <c r="D51" i="14"/>
  <c r="G51" i="14" s="1"/>
  <c r="D50" i="14"/>
  <c r="G50" i="14" s="1"/>
  <c r="D49" i="14"/>
  <c r="G49" i="14" s="1"/>
  <c r="D48" i="14"/>
  <c r="G48" i="14" s="1"/>
  <c r="D47" i="14"/>
  <c r="G47" i="14" s="1"/>
  <c r="D46" i="14"/>
  <c r="G46" i="14" s="1"/>
  <c r="D45" i="14"/>
  <c r="G45" i="14" s="1"/>
  <c r="D44" i="14"/>
  <c r="G44" i="14" s="1"/>
  <c r="D43" i="14"/>
  <c r="G43" i="14" s="1"/>
  <c r="D42" i="14"/>
  <c r="G42" i="14" s="1"/>
  <c r="D41" i="14"/>
  <c r="G41" i="14" s="1"/>
  <c r="D40" i="14"/>
  <c r="F40" i="14" s="1"/>
  <c r="C66" i="14"/>
  <c r="E58" i="14"/>
  <c r="E59" i="14" s="1"/>
  <c r="C58" i="14"/>
  <c r="D58" i="14" s="1"/>
  <c r="D56" i="14"/>
  <c r="G56" i="14" s="1"/>
  <c r="G53" i="14"/>
  <c r="F43" i="14"/>
  <c r="H37" i="14"/>
  <c r="G37" i="14"/>
  <c r="F35" i="14"/>
  <c r="D35" i="14"/>
  <c r="E35" i="14" s="1"/>
  <c r="H32" i="14"/>
  <c r="H21" i="14"/>
  <c r="H20" i="14"/>
  <c r="H19" i="14"/>
  <c r="H16" i="14"/>
  <c r="H14" i="14"/>
  <c r="E13" i="14"/>
  <c r="H13" i="14" s="1"/>
  <c r="E11" i="14"/>
  <c r="H11" i="14" s="1"/>
  <c r="C66" i="12"/>
  <c r="D57" i="12"/>
  <c r="G57" i="12" s="1"/>
  <c r="D56" i="12"/>
  <c r="D55" i="12"/>
  <c r="G55" i="12" s="1"/>
  <c r="D54" i="12"/>
  <c r="G54" i="12" s="1"/>
  <c r="D53" i="12"/>
  <c r="G53" i="12" s="1"/>
  <c r="D52" i="12"/>
  <c r="G52" i="12" s="1"/>
  <c r="D51" i="12"/>
  <c r="G51" i="12" s="1"/>
  <c r="D50" i="12"/>
  <c r="D49" i="12"/>
  <c r="F49" i="12" s="1"/>
  <c r="D48" i="12"/>
  <c r="D47" i="12"/>
  <c r="G47" i="12" s="1"/>
  <c r="D46" i="12"/>
  <c r="D45" i="12"/>
  <c r="G45" i="12" s="1"/>
  <c r="D44" i="12"/>
  <c r="D43" i="12"/>
  <c r="G43" i="12" s="1"/>
  <c r="D42" i="12"/>
  <c r="D41" i="12"/>
  <c r="D40" i="12"/>
  <c r="E16" i="12"/>
  <c r="G16" i="12" s="1"/>
  <c r="E34" i="12"/>
  <c r="E33" i="12"/>
  <c r="E32" i="12"/>
  <c r="H32" i="12" s="1"/>
  <c r="E31" i="12"/>
  <c r="E30" i="12"/>
  <c r="E29" i="12"/>
  <c r="E28" i="12"/>
  <c r="E27" i="12"/>
  <c r="E26" i="12"/>
  <c r="G26" i="12" s="1"/>
  <c r="E25" i="12"/>
  <c r="E24" i="12"/>
  <c r="E23" i="12"/>
  <c r="H23" i="12" s="1"/>
  <c r="E22" i="12"/>
  <c r="G22" i="12" s="1"/>
  <c r="E21" i="12"/>
  <c r="E20" i="12"/>
  <c r="E19" i="12"/>
  <c r="E18" i="12"/>
  <c r="E17" i="12"/>
  <c r="E15" i="12"/>
  <c r="H15" i="12" s="1"/>
  <c r="E14" i="12"/>
  <c r="H14" i="12" s="1"/>
  <c r="E13" i="12"/>
  <c r="H13" i="12" s="1"/>
  <c r="E12" i="12"/>
  <c r="G12" i="12" s="1"/>
  <c r="E11" i="12"/>
  <c r="H11" i="12" s="1"/>
  <c r="E10" i="12"/>
  <c r="H10" i="12" s="1"/>
  <c r="E9" i="12"/>
  <c r="E58" i="12"/>
  <c r="C58" i="12"/>
  <c r="C59" i="12" s="1"/>
  <c r="F57" i="12"/>
  <c r="G56" i="12"/>
  <c r="F54" i="12"/>
  <c r="G50" i="12"/>
  <c r="G48" i="12"/>
  <c r="G46" i="12"/>
  <c r="F44" i="12"/>
  <c r="G44" i="12"/>
  <c r="F42" i="12"/>
  <c r="G42" i="12"/>
  <c r="G41" i="12"/>
  <c r="E37" i="12"/>
  <c r="E36" i="12"/>
  <c r="H36" i="12" s="1"/>
  <c r="F35" i="12"/>
  <c r="D35" i="12"/>
  <c r="E35" i="12" s="1"/>
  <c r="H34" i="12"/>
  <c r="H31" i="12"/>
  <c r="G30" i="12"/>
  <c r="H29" i="12"/>
  <c r="H28" i="12"/>
  <c r="G27" i="12"/>
  <c r="H26" i="12"/>
  <c r="H25" i="12"/>
  <c r="G24" i="12"/>
  <c r="G23" i="12"/>
  <c r="G20" i="12"/>
  <c r="G18" i="12"/>
  <c r="G15" i="12"/>
  <c r="G10" i="12"/>
  <c r="G9" i="12"/>
  <c r="C66" i="11"/>
  <c r="D58" i="11"/>
  <c r="D57" i="11"/>
  <c r="D56" i="11"/>
  <c r="D55" i="11"/>
  <c r="D54" i="11"/>
  <c r="D53" i="11"/>
  <c r="D52" i="11"/>
  <c r="D51" i="11"/>
  <c r="D50" i="11"/>
  <c r="D49" i="11"/>
  <c r="D48" i="11"/>
  <c r="G48" i="11" s="1"/>
  <c r="D47" i="11"/>
  <c r="D46" i="11"/>
  <c r="G46" i="11" s="1"/>
  <c r="D45" i="11"/>
  <c r="D44" i="11"/>
  <c r="G44" i="11" s="1"/>
  <c r="D43" i="11"/>
  <c r="D42" i="11"/>
  <c r="F42" i="11" s="1"/>
  <c r="D41" i="11"/>
  <c r="G41" i="11" s="1"/>
  <c r="D40" i="11"/>
  <c r="E37" i="11"/>
  <c r="H37" i="11" s="1"/>
  <c r="E36" i="11"/>
  <c r="H36" i="11" s="1"/>
  <c r="E34" i="11"/>
  <c r="E33" i="11"/>
  <c r="G33" i="11" s="1"/>
  <c r="E32" i="11"/>
  <c r="E31" i="11"/>
  <c r="E30" i="11"/>
  <c r="E29" i="11"/>
  <c r="H29" i="11" s="1"/>
  <c r="E28" i="11"/>
  <c r="H28" i="11" s="1"/>
  <c r="E27" i="11"/>
  <c r="H27" i="11" s="1"/>
  <c r="E26" i="11"/>
  <c r="E25" i="11"/>
  <c r="G25" i="11" s="1"/>
  <c r="E24" i="11"/>
  <c r="H24" i="11" s="1"/>
  <c r="E23" i="11"/>
  <c r="H23" i="11" s="1"/>
  <c r="E22" i="11"/>
  <c r="E21" i="11"/>
  <c r="G21" i="11" s="1"/>
  <c r="E20" i="11"/>
  <c r="H20" i="11" s="1"/>
  <c r="E19" i="11"/>
  <c r="H19" i="11" s="1"/>
  <c r="E18" i="11"/>
  <c r="E17" i="11"/>
  <c r="G17" i="11" s="1"/>
  <c r="E16" i="11"/>
  <c r="H16" i="11" s="1"/>
  <c r="E15" i="11"/>
  <c r="H15" i="11" s="1"/>
  <c r="E14" i="11"/>
  <c r="E13" i="11"/>
  <c r="H13" i="11" s="1"/>
  <c r="E12" i="11"/>
  <c r="E11" i="11"/>
  <c r="E10" i="11"/>
  <c r="E9" i="11"/>
  <c r="G9" i="11" s="1"/>
  <c r="G34" i="11"/>
  <c r="H30" i="11"/>
  <c r="H26" i="11"/>
  <c r="G22" i="11"/>
  <c r="G18" i="11"/>
  <c r="H14" i="11"/>
  <c r="H12" i="11"/>
  <c r="H10" i="11"/>
  <c r="G43" i="11"/>
  <c r="F57" i="11"/>
  <c r="G55" i="11"/>
  <c r="G53" i="11"/>
  <c r="G52" i="11"/>
  <c r="F51" i="11"/>
  <c r="G50" i="11"/>
  <c r="E58" i="11"/>
  <c r="E59" i="11" s="1"/>
  <c r="C58" i="11"/>
  <c r="C59" i="11" s="1"/>
  <c r="D59" i="11" s="1"/>
  <c r="G56" i="11"/>
  <c r="F49" i="11"/>
  <c r="G49" i="11"/>
  <c r="G47" i="11"/>
  <c r="G45" i="11"/>
  <c r="F44" i="11"/>
  <c r="G42" i="11"/>
  <c r="G36" i="11"/>
  <c r="F35" i="11"/>
  <c r="D35" i="11"/>
  <c r="E35" i="11" s="1"/>
  <c r="H32" i="11"/>
  <c r="H31" i="11"/>
  <c r="H21" i="11"/>
  <c r="H11" i="11"/>
  <c r="D56" i="7"/>
  <c r="G56" i="7" s="1"/>
  <c r="D41" i="7"/>
  <c r="G41" i="7" s="1"/>
  <c r="D42" i="7"/>
  <c r="G42" i="7" s="1"/>
  <c r="D43" i="7"/>
  <c r="G43" i="7" s="1"/>
  <c r="D44" i="7"/>
  <c r="F44" i="7" s="1"/>
  <c r="D45" i="7"/>
  <c r="G45" i="7" s="1"/>
  <c r="D46" i="7"/>
  <c r="G46" i="7" s="1"/>
  <c r="D47" i="7"/>
  <c r="G47" i="7" s="1"/>
  <c r="D48" i="7"/>
  <c r="F48" i="7" s="1"/>
  <c r="D49" i="7"/>
  <c r="F49" i="7" s="1"/>
  <c r="D50" i="7"/>
  <c r="D51" i="7"/>
  <c r="F51" i="7" s="1"/>
  <c r="D52" i="7"/>
  <c r="D53" i="7"/>
  <c r="G53" i="7" s="1"/>
  <c r="D54" i="7"/>
  <c r="G54" i="7" s="1"/>
  <c r="D55" i="7"/>
  <c r="F55" i="7" s="1"/>
  <c r="D57" i="7"/>
  <c r="F57" i="7" s="1"/>
  <c r="D40" i="7"/>
  <c r="E10" i="7"/>
  <c r="H10" i="7" s="1"/>
  <c r="E11" i="7"/>
  <c r="H11" i="7" s="1"/>
  <c r="E12" i="7"/>
  <c r="G12" i="7" s="1"/>
  <c r="E13" i="7"/>
  <c r="H13" i="7" s="1"/>
  <c r="E14" i="7"/>
  <c r="H14" i="7" s="1"/>
  <c r="E15" i="7"/>
  <c r="H15" i="7" s="1"/>
  <c r="E16" i="7"/>
  <c r="G16" i="7" s="1"/>
  <c r="E17" i="7"/>
  <c r="H17" i="7" s="1"/>
  <c r="E18" i="7"/>
  <c r="G18" i="7" s="1"/>
  <c r="E19" i="7"/>
  <c r="E20" i="7"/>
  <c r="H20" i="7" s="1"/>
  <c r="E21" i="7"/>
  <c r="H21" i="7" s="1"/>
  <c r="E22" i="7"/>
  <c r="H22" i="7" s="1"/>
  <c r="E23" i="7"/>
  <c r="G23" i="7" s="1"/>
  <c r="E24" i="7"/>
  <c r="E25" i="7"/>
  <c r="H25" i="7" s="1"/>
  <c r="E26" i="7"/>
  <c r="H26" i="7" s="1"/>
  <c r="E27" i="7"/>
  <c r="H27" i="7" s="1"/>
  <c r="E28" i="7"/>
  <c r="H28" i="7" s="1"/>
  <c r="E29" i="7"/>
  <c r="G29" i="7" s="1"/>
  <c r="E30" i="7"/>
  <c r="H30" i="7" s="1"/>
  <c r="E31" i="7"/>
  <c r="H31" i="7" s="1"/>
  <c r="E32" i="7"/>
  <c r="G32" i="7" s="1"/>
  <c r="E33" i="7"/>
  <c r="H33" i="7" s="1"/>
  <c r="E34" i="7"/>
  <c r="H34" i="7" s="1"/>
  <c r="E36" i="7"/>
  <c r="H36" i="7" s="1"/>
  <c r="E37" i="7"/>
  <c r="H37" i="7" s="1"/>
  <c r="E9" i="7"/>
  <c r="H9" i="7" s="1"/>
  <c r="E58" i="7"/>
  <c r="E59" i="7" s="1"/>
  <c r="C58" i="7"/>
  <c r="C59" i="7" s="1"/>
  <c r="G57" i="7"/>
  <c r="G55" i="7"/>
  <c r="F54" i="7"/>
  <c r="G52" i="7"/>
  <c r="F52" i="7"/>
  <c r="G51" i="7"/>
  <c r="G50" i="7"/>
  <c r="G48" i="7"/>
  <c r="G44" i="7"/>
  <c r="F43" i="7"/>
  <c r="F42" i="7"/>
  <c r="G37" i="7"/>
  <c r="F35" i="7"/>
  <c r="D35" i="7"/>
  <c r="E35" i="7" s="1"/>
  <c r="G30" i="7"/>
  <c r="G27" i="7"/>
  <c r="H24" i="7"/>
  <c r="G24" i="7"/>
  <c r="G22" i="7"/>
  <c r="G20" i="7"/>
  <c r="H18" i="7"/>
  <c r="G15" i="7"/>
  <c r="H12" i="7"/>
  <c r="G10" i="7"/>
  <c r="D41" i="6"/>
  <c r="G41" i="6" s="1"/>
  <c r="D42" i="6"/>
  <c r="D43" i="6"/>
  <c r="D44" i="6"/>
  <c r="F44" i="6" s="1"/>
  <c r="D45" i="6"/>
  <c r="G45" i="6" s="1"/>
  <c r="D46" i="6"/>
  <c r="G46" i="6" s="1"/>
  <c r="D47" i="6"/>
  <c r="D48" i="6"/>
  <c r="G48" i="6" s="1"/>
  <c r="D49" i="6"/>
  <c r="F49" i="6" s="1"/>
  <c r="D50" i="6"/>
  <c r="D51" i="6"/>
  <c r="D52" i="6"/>
  <c r="F52" i="6" s="1"/>
  <c r="D53" i="6"/>
  <c r="G53" i="6" s="1"/>
  <c r="D54" i="6"/>
  <c r="D55" i="6"/>
  <c r="D56" i="6"/>
  <c r="F56" i="6" s="1"/>
  <c r="D40" i="6"/>
  <c r="F40" i="6" s="1"/>
  <c r="E10" i="6"/>
  <c r="E11" i="6"/>
  <c r="H11" i="6" s="1"/>
  <c r="E12" i="6"/>
  <c r="G12" i="6" s="1"/>
  <c r="E13" i="6"/>
  <c r="E14" i="6"/>
  <c r="E15" i="6"/>
  <c r="H15" i="6" s="1"/>
  <c r="E16" i="6"/>
  <c r="G16" i="6" s="1"/>
  <c r="E17" i="6"/>
  <c r="E18" i="6"/>
  <c r="G18" i="6" s="1"/>
  <c r="E19" i="6"/>
  <c r="G19" i="6" s="1"/>
  <c r="E20" i="6"/>
  <c r="H20" i="6" s="1"/>
  <c r="E21" i="6"/>
  <c r="E22" i="6"/>
  <c r="G22" i="6" s="1"/>
  <c r="E23" i="6"/>
  <c r="G23" i="6" s="1"/>
  <c r="E24" i="6"/>
  <c r="H24" i="6" s="1"/>
  <c r="E25" i="6"/>
  <c r="E26" i="6"/>
  <c r="E27" i="6"/>
  <c r="H27" i="6" s="1"/>
  <c r="E28" i="6"/>
  <c r="H28" i="6" s="1"/>
  <c r="E29" i="6"/>
  <c r="G29" i="6" s="1"/>
  <c r="E30" i="6"/>
  <c r="G30" i="6" s="1"/>
  <c r="E31" i="6"/>
  <c r="H31" i="6" s="1"/>
  <c r="E32" i="6"/>
  <c r="E33" i="6"/>
  <c r="H33" i="6" s="1"/>
  <c r="E34" i="6"/>
  <c r="H34" i="6" s="1"/>
  <c r="E36" i="6"/>
  <c r="H36" i="6" s="1"/>
  <c r="E37" i="6"/>
  <c r="H37" i="6" s="1"/>
  <c r="E9" i="6"/>
  <c r="H9" i="6" s="1"/>
  <c r="E57" i="6"/>
  <c r="E58" i="6" s="1"/>
  <c r="C57" i="6"/>
  <c r="C58" i="6" s="1"/>
  <c r="G56" i="6"/>
  <c r="G55" i="6"/>
  <c r="F55" i="6"/>
  <c r="G52" i="6"/>
  <c r="F51" i="6"/>
  <c r="G51" i="6"/>
  <c r="G50" i="6"/>
  <c r="F48" i="6"/>
  <c r="G47" i="6"/>
  <c r="G44" i="6"/>
  <c r="G43" i="6"/>
  <c r="F43" i="6"/>
  <c r="G40" i="6"/>
  <c r="G37" i="6"/>
  <c r="F35" i="6"/>
  <c r="D35" i="6"/>
  <c r="E35" i="6" s="1"/>
  <c r="G33" i="6"/>
  <c r="H30" i="6"/>
  <c r="H29" i="6"/>
  <c r="G27" i="6"/>
  <c r="H26" i="6"/>
  <c r="H25" i="6"/>
  <c r="G24" i="6"/>
  <c r="H22" i="6"/>
  <c r="H21" i="6"/>
  <c r="H19" i="6"/>
  <c r="H18" i="6"/>
  <c r="H17" i="6"/>
  <c r="H16" i="6"/>
  <c r="G15" i="6"/>
  <c r="H14" i="6"/>
  <c r="H13" i="6"/>
  <c r="H12" i="6"/>
  <c r="H10" i="6"/>
  <c r="G10" i="6"/>
  <c r="D41" i="5"/>
  <c r="D42" i="5"/>
  <c r="G42" i="5" s="1"/>
  <c r="D43" i="5"/>
  <c r="F43" i="5" s="1"/>
  <c r="D44" i="5"/>
  <c r="F44" i="5" s="1"/>
  <c r="D45" i="5"/>
  <c r="D46" i="5"/>
  <c r="D47" i="5"/>
  <c r="G47" i="5" s="1"/>
  <c r="D48" i="5"/>
  <c r="F48" i="5" s="1"/>
  <c r="D49" i="5"/>
  <c r="D50" i="5"/>
  <c r="F50" i="5" s="1"/>
  <c r="D51" i="5"/>
  <c r="F51" i="5" s="1"/>
  <c r="D52" i="5"/>
  <c r="F52" i="5" s="1"/>
  <c r="D53" i="5"/>
  <c r="D54" i="5"/>
  <c r="F54" i="5" s="1"/>
  <c r="D55" i="5"/>
  <c r="F55" i="5" s="1"/>
  <c r="D56" i="5"/>
  <c r="G56" i="5" s="1"/>
  <c r="D40" i="5"/>
  <c r="G40" i="5" s="1"/>
  <c r="E10" i="5"/>
  <c r="H10" i="5" s="1"/>
  <c r="E11" i="5"/>
  <c r="H11" i="5" s="1"/>
  <c r="E12" i="5"/>
  <c r="G12" i="5" s="1"/>
  <c r="E13" i="5"/>
  <c r="H13" i="5" s="1"/>
  <c r="E14" i="5"/>
  <c r="E15" i="5"/>
  <c r="G15" i="5" s="1"/>
  <c r="E16" i="5"/>
  <c r="G16" i="5" s="1"/>
  <c r="E17" i="5"/>
  <c r="E18" i="5"/>
  <c r="G18" i="5" s="1"/>
  <c r="E19" i="5"/>
  <c r="G19" i="5" s="1"/>
  <c r="E20" i="5"/>
  <c r="H20" i="5" s="1"/>
  <c r="E21" i="5"/>
  <c r="E22" i="5"/>
  <c r="G22" i="5" s="1"/>
  <c r="E23" i="5"/>
  <c r="G23" i="5" s="1"/>
  <c r="E24" i="5"/>
  <c r="H24" i="5" s="1"/>
  <c r="E25" i="5"/>
  <c r="G25" i="5" s="1"/>
  <c r="E26" i="5"/>
  <c r="E27" i="5"/>
  <c r="G27" i="5" s="1"/>
  <c r="E28" i="5"/>
  <c r="H28" i="5" s="1"/>
  <c r="E29" i="5"/>
  <c r="E30" i="5"/>
  <c r="G30" i="5" s="1"/>
  <c r="E31" i="5"/>
  <c r="H31" i="5" s="1"/>
  <c r="E32" i="5"/>
  <c r="G32" i="5" s="1"/>
  <c r="E33" i="5"/>
  <c r="G33" i="5" s="1"/>
  <c r="E34" i="5"/>
  <c r="G34" i="5" s="1"/>
  <c r="E36" i="5"/>
  <c r="G36" i="5" s="1"/>
  <c r="E37" i="5"/>
  <c r="G37" i="5" s="1"/>
  <c r="E9" i="5"/>
  <c r="H9" i="5" s="1"/>
  <c r="E57" i="5"/>
  <c r="E58" i="5" s="1"/>
  <c r="C57" i="5"/>
  <c r="C58" i="5" s="1"/>
  <c r="G54" i="5"/>
  <c r="G53" i="5"/>
  <c r="G52" i="5"/>
  <c r="G51" i="5"/>
  <c r="G49" i="5"/>
  <c r="F49" i="5"/>
  <c r="G48" i="5"/>
  <c r="G46" i="5"/>
  <c r="G45" i="5"/>
  <c r="G44" i="5"/>
  <c r="G43" i="5"/>
  <c r="G41" i="5"/>
  <c r="F35" i="5"/>
  <c r="D35" i="5"/>
  <c r="E35" i="5" s="1"/>
  <c r="H32" i="5"/>
  <c r="H30" i="5"/>
  <c r="H29" i="5"/>
  <c r="G29" i="5"/>
  <c r="H26" i="5"/>
  <c r="G24" i="5"/>
  <c r="H22" i="5"/>
  <c r="G21" i="5"/>
  <c r="G20" i="5"/>
  <c r="H18" i="5"/>
  <c r="G17" i="5"/>
  <c r="H14" i="5"/>
  <c r="H12" i="5"/>
  <c r="G10" i="5"/>
  <c r="D41" i="4"/>
  <c r="G41" i="4" s="1"/>
  <c r="D42" i="4"/>
  <c r="F42" i="4" s="1"/>
  <c r="D43" i="4"/>
  <c r="F43" i="4" s="1"/>
  <c r="D44" i="4"/>
  <c r="G44" i="4" s="1"/>
  <c r="D45" i="4"/>
  <c r="G45" i="4" s="1"/>
  <c r="D46" i="4"/>
  <c r="G46" i="4" s="1"/>
  <c r="D47" i="4"/>
  <c r="D48" i="4"/>
  <c r="F48" i="4" s="1"/>
  <c r="D49" i="4"/>
  <c r="G49" i="4" s="1"/>
  <c r="D50" i="4"/>
  <c r="G50" i="4" s="1"/>
  <c r="D51" i="4"/>
  <c r="G51" i="4" s="1"/>
  <c r="D52" i="4"/>
  <c r="G52" i="4" s="1"/>
  <c r="D53" i="4"/>
  <c r="D54" i="4"/>
  <c r="G54" i="4" s="1"/>
  <c r="D55" i="4"/>
  <c r="F55" i="4" s="1"/>
  <c r="D56" i="4"/>
  <c r="D40" i="4"/>
  <c r="F40" i="4" s="1"/>
  <c r="E10" i="4"/>
  <c r="E11" i="4"/>
  <c r="E12" i="4"/>
  <c r="H12" i="4" s="1"/>
  <c r="E13" i="4"/>
  <c r="H13" i="4" s="1"/>
  <c r="E14" i="4"/>
  <c r="E15" i="4"/>
  <c r="H15" i="4" s="1"/>
  <c r="E16" i="4"/>
  <c r="E17" i="4"/>
  <c r="H17" i="4" s="1"/>
  <c r="E18" i="4"/>
  <c r="E19" i="4"/>
  <c r="H19" i="4" s="1"/>
  <c r="E20" i="4"/>
  <c r="G20" i="4" s="1"/>
  <c r="E21" i="4"/>
  <c r="H21" i="4" s="1"/>
  <c r="E22" i="4"/>
  <c r="E23" i="4"/>
  <c r="G23" i="4" s="1"/>
  <c r="E24" i="4"/>
  <c r="G24" i="4" s="1"/>
  <c r="E25" i="4"/>
  <c r="E26" i="4"/>
  <c r="E27" i="4"/>
  <c r="G27" i="4" s="1"/>
  <c r="E28" i="4"/>
  <c r="E29" i="4"/>
  <c r="H29" i="4" s="1"/>
  <c r="E30" i="4"/>
  <c r="G30" i="4" s="1"/>
  <c r="E31" i="4"/>
  <c r="H31" i="4" s="1"/>
  <c r="E32" i="4"/>
  <c r="G32" i="4" s="1"/>
  <c r="E33" i="4"/>
  <c r="H33" i="4" s="1"/>
  <c r="E34" i="4"/>
  <c r="E36" i="4"/>
  <c r="H36" i="4" s="1"/>
  <c r="E37" i="4"/>
  <c r="E9" i="4"/>
  <c r="H9" i="4" s="1"/>
  <c r="E57" i="4"/>
  <c r="E58" i="4" s="1"/>
  <c r="C57" i="4"/>
  <c r="C58" i="4" s="1"/>
  <c r="G56" i="4"/>
  <c r="F56" i="4"/>
  <c r="F54" i="4"/>
  <c r="G53" i="4"/>
  <c r="F52" i="4"/>
  <c r="F51" i="4"/>
  <c r="G47" i="4"/>
  <c r="F44" i="4"/>
  <c r="G42" i="4"/>
  <c r="G37" i="4"/>
  <c r="H37" i="4"/>
  <c r="F35" i="4"/>
  <c r="D35" i="4"/>
  <c r="E35" i="4" s="1"/>
  <c r="H34" i="4"/>
  <c r="H28" i="4"/>
  <c r="H26" i="4"/>
  <c r="H25" i="4"/>
  <c r="G22" i="4"/>
  <c r="H22" i="4"/>
  <c r="H20" i="4"/>
  <c r="G18" i="4"/>
  <c r="H18" i="4"/>
  <c r="H16" i="4"/>
  <c r="G16" i="4"/>
  <c r="H14" i="4"/>
  <c r="H11" i="4"/>
  <c r="H10" i="4"/>
  <c r="G10" i="4"/>
  <c r="E10" i="3"/>
  <c r="G10" i="3" s="1"/>
  <c r="E11" i="3"/>
  <c r="H11" i="3" s="1"/>
  <c r="E12" i="3"/>
  <c r="G12" i="3" s="1"/>
  <c r="E13" i="3"/>
  <c r="H13" i="3" s="1"/>
  <c r="E14" i="3"/>
  <c r="H14" i="3" s="1"/>
  <c r="E15" i="3"/>
  <c r="G15" i="3" s="1"/>
  <c r="E16" i="3"/>
  <c r="G16" i="3" s="1"/>
  <c r="E17" i="3"/>
  <c r="H17" i="3" s="1"/>
  <c r="E18" i="3"/>
  <c r="G18" i="3" s="1"/>
  <c r="E19" i="3"/>
  <c r="G19" i="3" s="1"/>
  <c r="E20" i="3"/>
  <c r="E21" i="3"/>
  <c r="H21" i="3" s="1"/>
  <c r="E22" i="3"/>
  <c r="H22" i="3" s="1"/>
  <c r="E23" i="3"/>
  <c r="G23" i="3" s="1"/>
  <c r="E24" i="3"/>
  <c r="G24" i="3" s="1"/>
  <c r="E25" i="3"/>
  <c r="G25" i="3" s="1"/>
  <c r="E26" i="3"/>
  <c r="H26" i="3" s="1"/>
  <c r="E27" i="3"/>
  <c r="E28" i="3"/>
  <c r="E29" i="3"/>
  <c r="G29" i="3" s="1"/>
  <c r="E30" i="3"/>
  <c r="E31" i="3"/>
  <c r="E32" i="3"/>
  <c r="H32" i="3" s="1"/>
  <c r="E33" i="3"/>
  <c r="E34" i="3"/>
  <c r="H34" i="3" s="1"/>
  <c r="E36" i="3"/>
  <c r="H36" i="3" s="1"/>
  <c r="E37" i="3"/>
  <c r="H37" i="3" s="1"/>
  <c r="E9" i="3"/>
  <c r="G9" i="3" s="1"/>
  <c r="D41" i="3"/>
  <c r="G41" i="3" s="1"/>
  <c r="D42" i="3"/>
  <c r="F42" i="3" s="1"/>
  <c r="D43" i="3"/>
  <c r="G43" i="3" s="1"/>
  <c r="D44" i="3"/>
  <c r="F44" i="3" s="1"/>
  <c r="D45" i="3"/>
  <c r="G45" i="3" s="1"/>
  <c r="D46" i="3"/>
  <c r="D47" i="3"/>
  <c r="D48" i="3"/>
  <c r="F48" i="3" s="1"/>
  <c r="D49" i="3"/>
  <c r="F49" i="3" s="1"/>
  <c r="D50" i="3"/>
  <c r="G50" i="3" s="1"/>
  <c r="D51" i="3"/>
  <c r="F51" i="3" s="1"/>
  <c r="D52" i="3"/>
  <c r="F52" i="3" s="1"/>
  <c r="D53" i="3"/>
  <c r="G53" i="3" s="1"/>
  <c r="D54" i="3"/>
  <c r="G54" i="3" s="1"/>
  <c r="D55" i="3"/>
  <c r="F55" i="3" s="1"/>
  <c r="D56" i="3"/>
  <c r="D40" i="3"/>
  <c r="G40" i="3" s="1"/>
  <c r="E57" i="3"/>
  <c r="E58" i="3" s="1"/>
  <c r="C57" i="3"/>
  <c r="C58" i="3" s="1"/>
  <c r="F56" i="3"/>
  <c r="G55" i="3"/>
  <c r="F54" i="3"/>
  <c r="G51" i="3"/>
  <c r="F50" i="3"/>
  <c r="G47" i="3"/>
  <c r="G46" i="3"/>
  <c r="F43" i="3"/>
  <c r="G42" i="3"/>
  <c r="G36" i="3"/>
  <c r="F35" i="3"/>
  <c r="D35" i="3"/>
  <c r="E35" i="3" s="1"/>
  <c r="G33" i="3"/>
  <c r="G32" i="3"/>
  <c r="H31" i="3"/>
  <c r="G30" i="3"/>
  <c r="H29" i="3"/>
  <c r="H28" i="3"/>
  <c r="G27" i="3"/>
  <c r="H23" i="3"/>
  <c r="G22" i="3"/>
  <c r="G21" i="3"/>
  <c r="G20" i="3"/>
  <c r="H19" i="3"/>
  <c r="G17" i="3"/>
  <c r="H15" i="3"/>
  <c r="H12" i="3"/>
  <c r="H9" i="3"/>
  <c r="D40" i="2"/>
  <c r="G40" i="2" s="1"/>
  <c r="D41" i="2"/>
  <c r="G41" i="2" s="1"/>
  <c r="D42" i="2"/>
  <c r="F42" i="2" s="1"/>
  <c r="D43" i="2"/>
  <c r="G43" i="2" s="1"/>
  <c r="D44" i="2"/>
  <c r="D45" i="2"/>
  <c r="G45" i="2" s="1"/>
  <c r="D46" i="2"/>
  <c r="G46" i="2" s="1"/>
  <c r="D47" i="2"/>
  <c r="G47" i="2" s="1"/>
  <c r="D48" i="2"/>
  <c r="F48" i="2" s="1"/>
  <c r="D49" i="2"/>
  <c r="F49" i="2" s="1"/>
  <c r="D50" i="2"/>
  <c r="G50" i="2" s="1"/>
  <c r="D51" i="2"/>
  <c r="F51" i="2" s="1"/>
  <c r="D52" i="2"/>
  <c r="F52" i="2" s="1"/>
  <c r="D53" i="2"/>
  <c r="G53" i="2" s="1"/>
  <c r="D54" i="2"/>
  <c r="G54" i="2" s="1"/>
  <c r="D55" i="2"/>
  <c r="F55" i="2" s="1"/>
  <c r="D56" i="2"/>
  <c r="E10" i="2"/>
  <c r="H10" i="2" s="1"/>
  <c r="E11" i="2"/>
  <c r="E12" i="2"/>
  <c r="G12" i="2" s="1"/>
  <c r="E13" i="2"/>
  <c r="H13" i="2" s="1"/>
  <c r="E14" i="2"/>
  <c r="H14" i="2" s="1"/>
  <c r="E15" i="2"/>
  <c r="G15" i="2" s="1"/>
  <c r="E16" i="2"/>
  <c r="G16" i="2" s="1"/>
  <c r="E17" i="2"/>
  <c r="H17" i="2" s="1"/>
  <c r="E18" i="2"/>
  <c r="H18" i="2" s="1"/>
  <c r="E19" i="2"/>
  <c r="H19" i="2" s="1"/>
  <c r="E20" i="2"/>
  <c r="G20" i="2" s="1"/>
  <c r="E21" i="2"/>
  <c r="H21" i="2" s="1"/>
  <c r="E22" i="2"/>
  <c r="H22" i="2" s="1"/>
  <c r="E23" i="2"/>
  <c r="G23" i="2" s="1"/>
  <c r="E24" i="2"/>
  <c r="E25" i="2"/>
  <c r="G25" i="2" s="1"/>
  <c r="E26" i="2"/>
  <c r="H26" i="2" s="1"/>
  <c r="E27" i="2"/>
  <c r="E28" i="2"/>
  <c r="H28" i="2" s="1"/>
  <c r="E29" i="2"/>
  <c r="G29" i="2" s="1"/>
  <c r="E30" i="2"/>
  <c r="G30" i="2" s="1"/>
  <c r="E31" i="2"/>
  <c r="H31" i="2" s="1"/>
  <c r="E32" i="2"/>
  <c r="H32" i="2" s="1"/>
  <c r="E33" i="2"/>
  <c r="G33" i="2" s="1"/>
  <c r="E34" i="2"/>
  <c r="G34" i="2" s="1"/>
  <c r="E36" i="2"/>
  <c r="H36" i="2" s="1"/>
  <c r="E37" i="2"/>
  <c r="G37" i="2" s="1"/>
  <c r="E9" i="2"/>
  <c r="G9" i="2" s="1"/>
  <c r="E57" i="2"/>
  <c r="E58" i="2" s="1"/>
  <c r="C57" i="2"/>
  <c r="C58" i="2" s="1"/>
  <c r="F56" i="2"/>
  <c r="G55" i="2"/>
  <c r="G52" i="2"/>
  <c r="G51" i="2"/>
  <c r="G48" i="2"/>
  <c r="F44" i="2"/>
  <c r="H37" i="2"/>
  <c r="G36" i="2"/>
  <c r="F35" i="2"/>
  <c r="D35" i="2"/>
  <c r="E35" i="2" s="1"/>
  <c r="H34" i="2"/>
  <c r="G32" i="2"/>
  <c r="G27" i="2"/>
  <c r="G24" i="2"/>
  <c r="G22" i="2"/>
  <c r="G19" i="2"/>
  <c r="H15" i="2"/>
  <c r="H11" i="2"/>
  <c r="F35" i="1"/>
  <c r="E10" i="1"/>
  <c r="E11" i="1"/>
  <c r="H11" i="1" s="1"/>
  <c r="E12" i="1"/>
  <c r="G12" i="1" s="1"/>
  <c r="E13" i="1"/>
  <c r="H13" i="1" s="1"/>
  <c r="E14" i="1"/>
  <c r="E15" i="1"/>
  <c r="E16" i="1"/>
  <c r="H16" i="1" s="1"/>
  <c r="E17" i="1"/>
  <c r="G17" i="1" s="1"/>
  <c r="E18" i="1"/>
  <c r="G18" i="1" s="1"/>
  <c r="E19" i="1"/>
  <c r="G19" i="1" s="1"/>
  <c r="E20" i="1"/>
  <c r="E21" i="1"/>
  <c r="G21" i="1" s="1"/>
  <c r="E22" i="1"/>
  <c r="G22" i="1" s="1"/>
  <c r="E23" i="1"/>
  <c r="H23" i="1" s="1"/>
  <c r="E24" i="1"/>
  <c r="G24" i="1" s="1"/>
  <c r="E25" i="1"/>
  <c r="H25" i="1" s="1"/>
  <c r="E26" i="1"/>
  <c r="E27" i="1"/>
  <c r="H27" i="1" s="1"/>
  <c r="E28" i="1"/>
  <c r="E29" i="1"/>
  <c r="E30" i="1"/>
  <c r="G30" i="1" s="1"/>
  <c r="E31" i="1"/>
  <c r="H31" i="1" s="1"/>
  <c r="E32" i="1"/>
  <c r="E33" i="1"/>
  <c r="G33" i="1" s="1"/>
  <c r="E34" i="1"/>
  <c r="G34" i="1" s="1"/>
  <c r="E36" i="1"/>
  <c r="E37" i="1"/>
  <c r="H37" i="1" s="1"/>
  <c r="E9" i="1"/>
  <c r="G9" i="1" s="1"/>
  <c r="G15" i="1"/>
  <c r="D41" i="1"/>
  <c r="D42" i="1"/>
  <c r="G42" i="1" s="1"/>
  <c r="D43" i="1"/>
  <c r="G43" i="1" s="1"/>
  <c r="D44" i="1"/>
  <c r="G44" i="1" s="1"/>
  <c r="D45" i="1"/>
  <c r="D46" i="1"/>
  <c r="G46" i="1" s="1"/>
  <c r="D47" i="1"/>
  <c r="G47" i="1" s="1"/>
  <c r="D48" i="1"/>
  <c r="G48" i="1" s="1"/>
  <c r="D49" i="1"/>
  <c r="D50" i="1"/>
  <c r="G50" i="1" s="1"/>
  <c r="D51" i="1"/>
  <c r="F51" i="1" s="1"/>
  <c r="D52" i="1"/>
  <c r="G52" i="1" s="1"/>
  <c r="D53" i="1"/>
  <c r="D54" i="1"/>
  <c r="D55" i="1"/>
  <c r="G55" i="1" s="1"/>
  <c r="D56" i="1"/>
  <c r="D40" i="1"/>
  <c r="G54" i="1"/>
  <c r="F55" i="1"/>
  <c r="E57" i="1"/>
  <c r="E58" i="1" s="1"/>
  <c r="C57" i="1"/>
  <c r="C58" i="1" s="1"/>
  <c r="F56" i="1"/>
  <c r="G53" i="1"/>
  <c r="F52" i="1"/>
  <c r="G49" i="1"/>
  <c r="F49" i="1"/>
  <c r="G41" i="1"/>
  <c r="G40" i="1"/>
  <c r="F40" i="1"/>
  <c r="G36" i="1"/>
  <c r="D35" i="1"/>
  <c r="E35" i="1" s="1"/>
  <c r="H33" i="1"/>
  <c r="G32" i="1"/>
  <c r="G29" i="1"/>
  <c r="H28" i="1"/>
  <c r="G27" i="1"/>
  <c r="H26" i="1"/>
  <c r="G23" i="1"/>
  <c r="G20" i="1"/>
  <c r="H18" i="1"/>
  <c r="H14" i="1"/>
  <c r="G10" i="1"/>
  <c r="G19" i="7" l="1"/>
  <c r="H19" i="7"/>
  <c r="G17" i="12"/>
  <c r="H17" i="12"/>
  <c r="H19" i="12"/>
  <c r="G19" i="12"/>
  <c r="G21" i="12"/>
  <c r="H21" i="12"/>
  <c r="G33" i="12"/>
  <c r="H33" i="12"/>
  <c r="C59" i="14"/>
  <c r="D59" i="14" s="1"/>
  <c r="G52" i="14"/>
  <c r="F52" i="14"/>
  <c r="G54" i="14"/>
  <c r="F54" i="14"/>
  <c r="F57" i="14"/>
  <c r="G57" i="14"/>
  <c r="G17" i="2"/>
  <c r="H25" i="2"/>
  <c r="H25" i="3"/>
  <c r="G19" i="4"/>
  <c r="F49" i="4"/>
  <c r="G9" i="5"/>
  <c r="F56" i="5"/>
  <c r="H32" i="6"/>
  <c r="G32" i="6"/>
  <c r="G54" i="6"/>
  <c r="F54" i="6"/>
  <c r="G42" i="6"/>
  <c r="F42" i="6"/>
  <c r="G9" i="7"/>
  <c r="H29" i="7"/>
  <c r="G33" i="7"/>
  <c r="F54" i="11"/>
  <c r="G54" i="11"/>
  <c r="H37" i="12"/>
  <c r="G37" i="12"/>
  <c r="G49" i="12"/>
  <c r="F51" i="12"/>
  <c r="F48" i="14"/>
  <c r="H12" i="14"/>
  <c r="G12" i="14"/>
  <c r="G15" i="14"/>
  <c r="H15" i="14"/>
  <c r="G17" i="14"/>
  <c r="H17" i="14"/>
  <c r="H36" i="14"/>
  <c r="G36" i="14"/>
  <c r="F11" i="15"/>
  <c r="H11" i="15" s="1"/>
  <c r="H15" i="15"/>
  <c r="H19" i="15"/>
  <c r="H23" i="15"/>
  <c r="H27" i="15"/>
  <c r="H31" i="15"/>
  <c r="F17" i="15"/>
  <c r="G17" i="15" s="1"/>
  <c r="F21" i="15"/>
  <c r="G21" i="15" s="1"/>
  <c r="F25" i="15"/>
  <c r="H25" i="15" s="1"/>
  <c r="H24" i="15"/>
  <c r="H28" i="15"/>
  <c r="F18" i="15"/>
  <c r="H18" i="15" s="1"/>
  <c r="F24" i="15"/>
  <c r="F26" i="15"/>
  <c r="H26" i="15" s="1"/>
  <c r="F28" i="15"/>
  <c r="F32" i="15"/>
  <c r="H32" i="15" s="1"/>
  <c r="G36" i="15"/>
  <c r="H33" i="15"/>
  <c r="G29" i="15"/>
  <c r="H16" i="15"/>
  <c r="G10" i="15"/>
  <c r="F35" i="15"/>
  <c r="G35" i="15" s="1"/>
  <c r="G25" i="15"/>
  <c r="G24" i="15"/>
  <c r="H17" i="15"/>
  <c r="G20" i="15"/>
  <c r="J50" i="15"/>
  <c r="F59" i="15"/>
  <c r="G50" i="15"/>
  <c r="C60" i="15"/>
  <c r="D60" i="15" s="1"/>
  <c r="G60" i="15" s="1"/>
  <c r="F56" i="15"/>
  <c r="G9" i="15"/>
  <c r="G12" i="15"/>
  <c r="G22" i="15"/>
  <c r="G37" i="15"/>
  <c r="F42" i="15"/>
  <c r="F52" i="15"/>
  <c r="F55" i="15"/>
  <c r="F58" i="15"/>
  <c r="G59" i="15"/>
  <c r="H34" i="14"/>
  <c r="H29" i="14"/>
  <c r="G25" i="14"/>
  <c r="H23" i="14"/>
  <c r="H22" i="14"/>
  <c r="G19" i="14"/>
  <c r="G18" i="14"/>
  <c r="H10" i="14"/>
  <c r="H35" i="14"/>
  <c r="G9" i="14"/>
  <c r="F58" i="14"/>
  <c r="G58" i="14"/>
  <c r="G55" i="14"/>
  <c r="F51" i="14"/>
  <c r="F50" i="14"/>
  <c r="F42" i="14"/>
  <c r="G40" i="14"/>
  <c r="G59" i="14"/>
  <c r="G35" i="14"/>
  <c r="G16" i="14"/>
  <c r="G20" i="14"/>
  <c r="G24" i="14"/>
  <c r="G27" i="14"/>
  <c r="G30" i="14"/>
  <c r="G33" i="14"/>
  <c r="F44" i="14"/>
  <c r="F49" i="14"/>
  <c r="F59" i="14"/>
  <c r="F43" i="1"/>
  <c r="F50" i="1"/>
  <c r="G10" i="2"/>
  <c r="H23" i="4"/>
  <c r="G29" i="4"/>
  <c r="H15" i="5"/>
  <c r="H32" i="7"/>
  <c r="H12" i="2"/>
  <c r="G18" i="2"/>
  <c r="H33" i="5"/>
  <c r="H37" i="5"/>
  <c r="G55" i="5"/>
  <c r="H9" i="11"/>
  <c r="G37" i="11"/>
  <c r="H27" i="5"/>
  <c r="G35" i="6"/>
  <c r="G35" i="12"/>
  <c r="H9" i="12"/>
  <c r="H12" i="12"/>
  <c r="H16" i="12"/>
  <c r="H18" i="12"/>
  <c r="H20" i="12"/>
  <c r="H22" i="12"/>
  <c r="H24" i="12"/>
  <c r="G25" i="12"/>
  <c r="H27" i="12"/>
  <c r="G29" i="12"/>
  <c r="H30" i="12"/>
  <c r="G32" i="12"/>
  <c r="G34" i="12"/>
  <c r="H35" i="12"/>
  <c r="G36" i="12"/>
  <c r="F40" i="12"/>
  <c r="F43" i="12"/>
  <c r="F48" i="12"/>
  <c r="F50" i="12"/>
  <c r="F52" i="12"/>
  <c r="F55" i="12"/>
  <c r="D58" i="12"/>
  <c r="D59" i="12" s="1"/>
  <c r="E59" i="12"/>
  <c r="G40" i="12"/>
  <c r="H34" i="11"/>
  <c r="H33" i="11"/>
  <c r="G30" i="11"/>
  <c r="G27" i="11"/>
  <c r="H25" i="11"/>
  <c r="G24" i="11"/>
  <c r="H22" i="11"/>
  <c r="G20" i="11"/>
  <c r="H18" i="11"/>
  <c r="H17" i="11"/>
  <c r="G35" i="11"/>
  <c r="G16" i="11"/>
  <c r="G12" i="11"/>
  <c r="H35" i="11"/>
  <c r="G57" i="11"/>
  <c r="G51" i="11"/>
  <c r="F50" i="11"/>
  <c r="G10" i="11"/>
  <c r="G15" i="11"/>
  <c r="G19" i="11"/>
  <c r="G23" i="11"/>
  <c r="G29" i="11"/>
  <c r="G32" i="11"/>
  <c r="F40" i="11"/>
  <c r="F43" i="11"/>
  <c r="F48" i="11"/>
  <c r="F52" i="11"/>
  <c r="F55" i="11"/>
  <c r="G40" i="11"/>
  <c r="G35" i="7"/>
  <c r="H16" i="7"/>
  <c r="D58" i="7"/>
  <c r="F58" i="7" s="1"/>
  <c r="G49" i="7"/>
  <c r="G40" i="7"/>
  <c r="F40" i="7"/>
  <c r="H23" i="7"/>
  <c r="G17" i="7"/>
  <c r="G21" i="7"/>
  <c r="G25" i="7"/>
  <c r="G34" i="7"/>
  <c r="G36" i="7"/>
  <c r="F50" i="7"/>
  <c r="H35" i="7"/>
  <c r="D57" i="6"/>
  <c r="G57" i="6" s="1"/>
  <c r="G49" i="6"/>
  <c r="H23" i="6"/>
  <c r="G20" i="6"/>
  <c r="G9" i="6"/>
  <c r="H35" i="6"/>
  <c r="G17" i="6"/>
  <c r="G21" i="6"/>
  <c r="G25" i="6"/>
  <c r="G34" i="6"/>
  <c r="G36" i="6"/>
  <c r="F50" i="6"/>
  <c r="H35" i="5"/>
  <c r="F42" i="5"/>
  <c r="F40" i="5"/>
  <c r="H19" i="5"/>
  <c r="H16" i="5"/>
  <c r="H23" i="5"/>
  <c r="H17" i="5"/>
  <c r="H21" i="5"/>
  <c r="H25" i="5"/>
  <c r="H34" i="5"/>
  <c r="G35" i="5"/>
  <c r="H36" i="5"/>
  <c r="G50" i="5"/>
  <c r="D57" i="5"/>
  <c r="G57" i="5" s="1"/>
  <c r="H35" i="4"/>
  <c r="H30" i="4"/>
  <c r="G33" i="4"/>
  <c r="G35" i="4"/>
  <c r="G43" i="4"/>
  <c r="G48" i="4"/>
  <c r="G55" i="4"/>
  <c r="G40" i="4"/>
  <c r="G12" i="4"/>
  <c r="H24" i="4"/>
  <c r="H27" i="4"/>
  <c r="H32" i="4"/>
  <c r="G15" i="4"/>
  <c r="G9" i="4"/>
  <c r="G17" i="4"/>
  <c r="G21" i="4"/>
  <c r="G25" i="4"/>
  <c r="G34" i="4"/>
  <c r="G36" i="4"/>
  <c r="F50" i="4"/>
  <c r="D57" i="4"/>
  <c r="H35" i="3"/>
  <c r="G35" i="3"/>
  <c r="H10" i="3"/>
  <c r="H18" i="3"/>
  <c r="G34" i="3"/>
  <c r="G37" i="3"/>
  <c r="G48" i="3"/>
  <c r="G52" i="3"/>
  <c r="D57" i="3"/>
  <c r="G57" i="3" s="1"/>
  <c r="H16" i="3"/>
  <c r="H20" i="3"/>
  <c r="H24" i="3"/>
  <c r="H27" i="3"/>
  <c r="H30" i="3"/>
  <c r="H33" i="3"/>
  <c r="F40" i="3"/>
  <c r="G44" i="3"/>
  <c r="G49" i="3"/>
  <c r="G56" i="3"/>
  <c r="F43" i="2"/>
  <c r="H9" i="2"/>
  <c r="F54" i="2"/>
  <c r="H23" i="2"/>
  <c r="G35" i="2"/>
  <c r="H35" i="2"/>
  <c r="G42" i="2"/>
  <c r="F50" i="2"/>
  <c r="G21" i="2"/>
  <c r="H29" i="2"/>
  <c r="D57" i="2"/>
  <c r="G57" i="2" s="1"/>
  <c r="H16" i="2"/>
  <c r="H20" i="2"/>
  <c r="H24" i="2"/>
  <c r="H27" i="2"/>
  <c r="H30" i="2"/>
  <c r="H33" i="2"/>
  <c r="F40" i="2"/>
  <c r="G44" i="2"/>
  <c r="G49" i="2"/>
  <c r="G56" i="2"/>
  <c r="G37" i="1"/>
  <c r="G25" i="1"/>
  <c r="H9" i="1"/>
  <c r="H29" i="1"/>
  <c r="H32" i="1"/>
  <c r="H22" i="1"/>
  <c r="H30" i="1"/>
  <c r="H20" i="1"/>
  <c r="H19" i="1"/>
  <c r="G16" i="1"/>
  <c r="H15" i="1"/>
  <c r="G35" i="1"/>
  <c r="H12" i="1"/>
  <c r="H10" i="1"/>
  <c r="F42" i="1"/>
  <c r="F54" i="1"/>
  <c r="F48" i="1"/>
  <c r="F44" i="1"/>
  <c r="D57" i="1"/>
  <c r="D58" i="1" s="1"/>
  <c r="H35" i="1"/>
  <c r="H17" i="1"/>
  <c r="H21" i="1"/>
  <c r="H24" i="1"/>
  <c r="H34" i="1"/>
  <c r="H36" i="1"/>
  <c r="G45" i="1"/>
  <c r="G51" i="1"/>
  <c r="G56" i="1"/>
  <c r="F57" i="2" l="1"/>
  <c r="D58" i="2"/>
  <c r="F58" i="2" s="1"/>
  <c r="D58" i="6"/>
  <c r="F58" i="6" s="1"/>
  <c r="D59" i="7"/>
  <c r="F59" i="7" s="1"/>
  <c r="G18" i="15"/>
  <c r="G32" i="15"/>
  <c r="H21" i="15"/>
  <c r="H35" i="15"/>
  <c r="F60" i="15"/>
  <c r="G58" i="12"/>
  <c r="F58" i="12"/>
  <c r="F59" i="12"/>
  <c r="G59" i="12"/>
  <c r="F58" i="11"/>
  <c r="G58" i="11"/>
  <c r="G59" i="7"/>
  <c r="G58" i="7"/>
  <c r="F57" i="6"/>
  <c r="G58" i="6"/>
  <c r="D58" i="5"/>
  <c r="F58" i="5" s="1"/>
  <c r="F57" i="5"/>
  <c r="G57" i="4"/>
  <c r="F57" i="4"/>
  <c r="D58" i="4"/>
  <c r="F57" i="3"/>
  <c r="D58" i="3"/>
  <c r="G58" i="2"/>
  <c r="F58" i="1"/>
  <c r="G58" i="1"/>
  <c r="F57" i="1"/>
  <c r="G57" i="1"/>
  <c r="G58" i="5" l="1"/>
  <c r="F59" i="11"/>
  <c r="G59" i="11"/>
  <c r="F58" i="4"/>
  <c r="G58" i="4"/>
  <c r="G58" i="3"/>
  <c r="F58" i="3"/>
</calcChain>
</file>

<file path=xl/sharedStrings.xml><?xml version="1.0" encoding="utf-8"?>
<sst xmlns="http://schemas.openxmlformats.org/spreadsheetml/2006/main" count="912" uniqueCount="113">
  <si>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</si>
  <si>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Бала-Четырманский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</si>
  <si>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</si>
  <si>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</si>
  <si>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</si>
  <si>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</si>
  <si>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</si>
  <si>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</si>
  <si>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</si>
  <si>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</si>
  <si>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</si>
  <si>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</si>
  <si>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</si>
  <si>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</si>
  <si>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</si>
  <si>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газ</t>
  </si>
  <si>
    <t>223.5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</si>
  <si>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</si>
  <si>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</si>
  <si>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</si>
  <si>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</si>
  <si>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</si>
  <si>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</si>
  <si>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</si>
  <si>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</si>
  <si>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</si>
  <si>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</si>
  <si>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</si>
  <si>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</si>
  <si>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</si>
  <si>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</si>
  <si>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</si>
  <si>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</si>
  <si>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</si>
  <si>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</si>
  <si>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</si>
  <si>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</si>
  <si>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</si>
  <si>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</si>
  <si>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</si>
  <si>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Жилищное хозяйство</t>
  </si>
  <si>
    <t>0501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</si>
  <si>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</si>
  <si>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</si>
  <si>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</si>
  <si>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</si>
  <si>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</si>
  <si>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</si>
  <si>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</si>
  <si>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</si>
  <si>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</si>
  <si>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</si>
  <si>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</si>
  <si>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</si>
  <si>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</si>
  <si>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</si>
  <si>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</si>
  <si>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</si>
  <si>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</si>
  <si>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</si>
  <si>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</si>
  <si>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</si>
  <si>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</si>
  <si>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</si>
  <si>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</si>
  <si>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</si>
  <si>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</si>
  <si>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</si>
  <si>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</si>
  <si>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</si>
  <si>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</si>
  <si>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>утверж за 1 месяц</t>
  </si>
  <si>
    <t xml:space="preserve">касса за  месяц </t>
  </si>
  <si>
    <t>утвер.на 2020г.</t>
  </si>
  <si>
    <t>Аренд.пл за землю</t>
  </si>
  <si>
    <t>Ар.пл за имущ в опер уп</t>
  </si>
  <si>
    <t>Реализация имущества</t>
  </si>
  <si>
    <t>ТКО</t>
  </si>
  <si>
    <t>по состоянию на 01 марта 2020 года.</t>
  </si>
  <si>
    <t>утверж за 2 мес</t>
  </si>
  <si>
    <t>касса</t>
  </si>
  <si>
    <t>по состоянию на 01 апреля 2020 года.</t>
  </si>
  <si>
    <t>утверж за 3 мес</t>
  </si>
  <si>
    <t>Прочие МБТ</t>
  </si>
  <si>
    <t>по состоянию на 01 мая 2020 года.</t>
  </si>
  <si>
    <t>утверж за 4 мес</t>
  </si>
  <si>
    <t>Прочие</t>
  </si>
  <si>
    <t>по состоянию на 01 июня 2020 года.</t>
  </si>
  <si>
    <t>утверж за 5 мес</t>
  </si>
  <si>
    <t>по состоянию на 01 июля 2020 года.</t>
  </si>
  <si>
    <t>утверж за 6 мес</t>
  </si>
  <si>
    <t>Остаток</t>
  </si>
  <si>
    <t>в т.ч.</t>
  </si>
  <si>
    <t>военкомат</t>
  </si>
  <si>
    <t>РБ</t>
  </si>
  <si>
    <t>собственные</t>
  </si>
  <si>
    <t>по состоянию на 01 августа 2020 года.</t>
  </si>
  <si>
    <t>утверж за 7 мес</t>
  </si>
  <si>
    <t>по состоянию на 01  октября 2020 года.</t>
  </si>
  <si>
    <t>утверж за 9 мес</t>
  </si>
  <si>
    <t>Остаток на 01.10.2020</t>
  </si>
  <si>
    <t>по состоянию на 01 сентября 2020 года.</t>
  </si>
  <si>
    <t>утверж за 8 мес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</si>
  <si>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Бала-Четырманский сельсовет</t>
    </r>
  </si>
  <si>
    <t>по состоянию на 01   ноября  2020 года.</t>
  </si>
  <si>
    <t>утверж за 10 мес</t>
  </si>
  <si>
    <t>Остаток на 01.11.2020</t>
  </si>
  <si>
    <t>по состоянию на 01   января 2021 года.</t>
  </si>
  <si>
    <t>Прочие  Город среда</t>
  </si>
  <si>
    <t>Прочие  ТКО</t>
  </si>
  <si>
    <t xml:space="preserve">Прочие с района </t>
  </si>
  <si>
    <t>утверж за 12 мес</t>
  </si>
  <si>
    <t>Остаток на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</si>
</sst>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right"/>
    </xf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3" fontId="0" fillId="0" borderId="13" xfId="0" applyNumberFormat="1" applyFont="1" applyBorder="1"/>
    <xf numFmtId="3" fontId="0" fillId="0" borderId="3" xfId="0" applyNumberFormat="1" applyFont="1" applyBorder="1"/>
    <xf numFmtId="0" fontId="5" fillId="0" borderId="0" xfId="0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0" xfId="0" applyFont="1"/>
    <xf numFmtId="0" fontId="0" fillId="2" borderId="0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3" fontId="0" fillId="2" borderId="3" xfId="0" applyNumberFormat="1" applyFont="1" applyFill="1" applyBorder="1"/>
    <xf numFmtId="164" fontId="0" fillId="0" borderId="6" xfId="0" applyNumberFormat="1" applyFont="1" applyBorder="1"/>
    <xf numFmtId="1" fontId="0" fillId="0" borderId="3" xfId="0" applyNumberFormat="1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Fill="1" applyBorder="1"/>
    <xf numFmtId="3" fontId="0" fillId="2" borderId="9" xfId="0" applyNumberFormat="1" applyFont="1" applyFill="1" applyBorder="1"/>
    <xf numFmtId="0" fontId="0" fillId="0" borderId="3" xfId="0" applyFont="1" applyBorder="1"/>
    <xf numFmtId="0" fontId="0" fillId="0" borderId="3" xfId="0" applyFont="1" applyFill="1" applyBorder="1" applyAlignment="1">
      <alignment horizontal="right"/>
    </xf>
    <xf numFmtId="164" fontId="0" fillId="0" borderId="3" xfId="0" applyNumberFormat="1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0" fillId="2" borderId="13" xfId="0" applyNumberFormat="1" applyFont="1" applyFill="1" applyBorder="1"/>
    <xf numFmtId="0" fontId="0" fillId="0" borderId="14" xfId="0" applyFont="1" applyBorder="1" applyAlignment="1">
      <alignment horizontal="right"/>
    </xf>
    <xf numFmtId="3" fontId="0" fillId="2" borderId="15" xfId="0" applyNumberFormat="1" applyFont="1" applyFill="1" applyBorder="1"/>
    <xf numFmtId="0" fontId="0" fillId="0" borderId="3" xfId="0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4" xfId="0" applyFont="1" applyBorder="1"/>
    <xf numFmtId="3" fontId="0" fillId="0" borderId="15" xfId="0" applyNumberFormat="1" applyFont="1" applyBorder="1"/>
    <xf numFmtId="0" fontId="0" fillId="0" borderId="15" xfId="0" applyFont="1" applyBorder="1"/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3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9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0" xfId="0" applyNumberFormat="1" applyFo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/>
    <xf numFmtId="0" fontId="0" fillId="0" borderId="2" xfId="0" applyFont="1" applyBorder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workbookViewId="0">
      <selection activeCell="G69" sqref="G69"/>
    </sheetView>
  </sheetViews>
  <sheetFormatPr defaultColWidth="9.140625" defaultRowHeight="12.75" x14ac:dyDescent="0.2"/>
  <cols>
    <col min="1" max="1" width="9.140625" style="173"/>
    <col min="2" max="2" width="13.140625" style="173" customWidth="1"/>
    <col min="3" max="3" width="13" style="173" customWidth="1"/>
    <col min="4" max="4" width="12.5703125" style="173" customWidth="1"/>
    <col min="5" max="6" width="11.85546875" style="173" customWidth="1"/>
    <col min="7" max="7" width="10.5703125" style="173" customWidth="1"/>
    <col min="8" max="8" width="8.85546875" style="173" customWidth="1"/>
    <col min="9" max="9" width="9.140625" style="173"/>
    <col min="10" max="10" width="10.140625" style="173" bestFit="1" customWidth="1"/>
    <col min="11" max="16384" width="9.140625" style="173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107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168" t="s">
        <v>4</v>
      </c>
      <c r="D8" s="4" t="s">
        <v>70</v>
      </c>
      <c r="E8" s="4" t="s">
        <v>111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2333096</v>
      </c>
      <c r="E9" s="9">
        <f>SUM(D9/12*12)</f>
        <v>2333096</v>
      </c>
      <c r="F9" s="9">
        <f>E9</f>
        <v>2333096</v>
      </c>
      <c r="G9" s="10">
        <f>F9/E9*100</f>
        <v>100</v>
      </c>
      <c r="H9" s="11">
        <f t="shared" ref="H9:H37" si="0">E9-F9</f>
        <v>0</v>
      </c>
    </row>
    <row r="10" spans="1:14" x14ac:dyDescent="0.2">
      <c r="A10" s="171" t="s">
        <v>8</v>
      </c>
      <c r="B10" s="172"/>
      <c r="C10" s="8">
        <v>213</v>
      </c>
      <c r="D10" s="9">
        <v>664804</v>
      </c>
      <c r="E10" s="9">
        <f>SUM(D10/12*12)</f>
        <v>664804</v>
      </c>
      <c r="F10" s="9">
        <f>E10</f>
        <v>664804</v>
      </c>
      <c r="G10" s="10">
        <f>F10/E10*100</f>
        <v>100</v>
      </c>
      <c r="H10" s="11">
        <f t="shared" si="0"/>
        <v>0</v>
      </c>
    </row>
    <row r="11" spans="1:14" x14ac:dyDescent="0.2">
      <c r="A11" s="171" t="s">
        <v>9</v>
      </c>
      <c r="B11" s="172"/>
      <c r="C11" s="8">
        <v>266</v>
      </c>
      <c r="D11" s="9">
        <v>7121.69</v>
      </c>
      <c r="E11" s="9">
        <f>SUM(D11/12*12)</f>
        <v>7121.69</v>
      </c>
      <c r="F11" s="9">
        <f>E11</f>
        <v>7121.69</v>
      </c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>SUM(D12/12*12)</f>
        <v>52800</v>
      </c>
      <c r="F12" s="17">
        <f>E12</f>
        <v>52800</v>
      </c>
      <c r="G12" s="10">
        <f>F12/E12*100</f>
        <v>100</v>
      </c>
      <c r="H12" s="11">
        <f t="shared" si="0"/>
        <v>0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ref="E13" si="1">SUM(D13/12*9)</f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5600</v>
      </c>
      <c r="E14" s="9">
        <f t="shared" ref="E14:E37" si="2">SUM(D14/12*12)</f>
        <v>5600</v>
      </c>
      <c r="F14" s="9">
        <f t="shared" ref="F14:F32" si="3">E14</f>
        <v>5600</v>
      </c>
      <c r="G14" s="20"/>
      <c r="H14" s="11">
        <f>E14-F14</f>
        <v>0</v>
      </c>
    </row>
    <row r="15" spans="1:14" x14ac:dyDescent="0.2">
      <c r="A15" s="14" t="s">
        <v>19</v>
      </c>
      <c r="B15" s="15"/>
      <c r="C15" s="19" t="s">
        <v>20</v>
      </c>
      <c r="D15" s="9">
        <v>52750</v>
      </c>
      <c r="E15" s="9">
        <f t="shared" si="2"/>
        <v>52750</v>
      </c>
      <c r="F15" s="9">
        <f t="shared" si="3"/>
        <v>52750</v>
      </c>
      <c r="G15" s="10">
        <f t="shared" ref="G15:G21" si="4">F15/E15*100</f>
        <v>100</v>
      </c>
      <c r="H15" s="11">
        <f t="shared" ref="H15" si="5">E15-F15</f>
        <v>0</v>
      </c>
    </row>
    <row r="16" spans="1:14" x14ac:dyDescent="0.2">
      <c r="A16" s="171" t="s">
        <v>15</v>
      </c>
      <c r="B16" s="172"/>
      <c r="C16" s="19" t="s">
        <v>16</v>
      </c>
      <c r="D16" s="9">
        <v>62117</v>
      </c>
      <c r="E16" s="9">
        <f t="shared" si="2"/>
        <v>62117</v>
      </c>
      <c r="F16" s="9">
        <f t="shared" si="3"/>
        <v>62117</v>
      </c>
      <c r="G16" s="10">
        <f t="shared" si="4"/>
        <v>100</v>
      </c>
      <c r="H16" s="11">
        <f>E16-F16</f>
        <v>0</v>
      </c>
    </row>
    <row r="17" spans="1:8" x14ac:dyDescent="0.2">
      <c r="A17" s="171" t="s">
        <v>17</v>
      </c>
      <c r="B17" s="172"/>
      <c r="C17" s="19" t="s">
        <v>18</v>
      </c>
      <c r="D17" s="9">
        <v>24500</v>
      </c>
      <c r="E17" s="9">
        <f t="shared" si="2"/>
        <v>24500</v>
      </c>
      <c r="F17" s="9">
        <f t="shared" si="3"/>
        <v>24500</v>
      </c>
      <c r="G17" s="10">
        <f t="shared" si="4"/>
        <v>100</v>
      </c>
      <c r="H17" s="11">
        <f>E17-F17</f>
        <v>0</v>
      </c>
    </row>
    <row r="18" spans="1:8" x14ac:dyDescent="0.2">
      <c r="A18" s="14" t="s">
        <v>77</v>
      </c>
      <c r="B18" s="15"/>
      <c r="C18" s="19" t="s">
        <v>68</v>
      </c>
      <c r="D18" s="9">
        <v>1781</v>
      </c>
      <c r="E18" s="9">
        <f t="shared" si="2"/>
        <v>1781</v>
      </c>
      <c r="F18" s="9">
        <f t="shared" si="3"/>
        <v>1781</v>
      </c>
      <c r="G18" s="10">
        <f t="shared" si="4"/>
        <v>100</v>
      </c>
      <c r="H18" s="11">
        <f t="shared" si="0"/>
        <v>0</v>
      </c>
    </row>
    <row r="19" spans="1:8" x14ac:dyDescent="0.2">
      <c r="A19" s="21" t="s">
        <v>21</v>
      </c>
      <c r="B19" s="22"/>
      <c r="C19" s="23">
        <v>225</v>
      </c>
      <c r="D19" s="24">
        <v>8132</v>
      </c>
      <c r="E19" s="9">
        <f t="shared" si="2"/>
        <v>8132</v>
      </c>
      <c r="F19" s="24">
        <f t="shared" si="3"/>
        <v>8132</v>
      </c>
      <c r="G19" s="10">
        <f t="shared" si="4"/>
        <v>100</v>
      </c>
      <c r="H19" s="11">
        <f>E19-F19</f>
        <v>0</v>
      </c>
    </row>
    <row r="20" spans="1:8" x14ac:dyDescent="0.2">
      <c r="A20" s="21" t="s">
        <v>22</v>
      </c>
      <c r="B20" s="22"/>
      <c r="C20" s="23">
        <v>226</v>
      </c>
      <c r="D20" s="24">
        <v>40076</v>
      </c>
      <c r="E20" s="9">
        <f t="shared" si="2"/>
        <v>40076</v>
      </c>
      <c r="F20" s="24">
        <f t="shared" si="3"/>
        <v>40076</v>
      </c>
      <c r="G20" s="10">
        <f t="shared" si="4"/>
        <v>100</v>
      </c>
      <c r="H20" s="11">
        <f t="shared" si="0"/>
        <v>0</v>
      </c>
    </row>
    <row r="21" spans="1:8" x14ac:dyDescent="0.2">
      <c r="A21" s="21" t="s">
        <v>23</v>
      </c>
      <c r="B21" s="22"/>
      <c r="C21" s="18">
        <v>227</v>
      </c>
      <c r="D21" s="9">
        <v>3806.29</v>
      </c>
      <c r="E21" s="9">
        <f t="shared" si="2"/>
        <v>3806.29</v>
      </c>
      <c r="F21" s="9">
        <f t="shared" si="3"/>
        <v>3806.29</v>
      </c>
      <c r="G21" s="10">
        <f t="shared" si="4"/>
        <v>100</v>
      </c>
      <c r="H21" s="11">
        <f>E21-F21</f>
        <v>0</v>
      </c>
    </row>
    <row r="22" spans="1:8" x14ac:dyDescent="0.2">
      <c r="A22" s="171" t="s">
        <v>25</v>
      </c>
      <c r="B22" s="172"/>
      <c r="C22" s="25">
        <v>312</v>
      </c>
      <c r="D22" s="26">
        <v>995</v>
      </c>
      <c r="E22" s="9">
        <f t="shared" si="2"/>
        <v>995</v>
      </c>
      <c r="F22" s="26">
        <f t="shared" si="3"/>
        <v>995</v>
      </c>
      <c r="G22" s="10">
        <f>SUM(F22/E22*100)</f>
        <v>100</v>
      </c>
      <c r="H22" s="11">
        <f t="shared" si="0"/>
        <v>0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130980</v>
      </c>
      <c r="E23" s="9">
        <f t="shared" si="2"/>
        <v>130980</v>
      </c>
      <c r="F23" s="26">
        <f t="shared" si="3"/>
        <v>130980</v>
      </c>
      <c r="G23" s="10">
        <f>SUM(F23/E23*100)</f>
        <v>100</v>
      </c>
      <c r="H23" s="11">
        <f t="shared" si="0"/>
        <v>0</v>
      </c>
    </row>
    <row r="24" spans="1:8" x14ac:dyDescent="0.2">
      <c r="A24" s="6" t="s">
        <v>28</v>
      </c>
      <c r="B24" s="7"/>
      <c r="C24" s="25">
        <v>346</v>
      </c>
      <c r="D24" s="26">
        <v>30627</v>
      </c>
      <c r="E24" s="9">
        <f t="shared" si="2"/>
        <v>30627</v>
      </c>
      <c r="F24" s="26">
        <f t="shared" si="3"/>
        <v>30627</v>
      </c>
      <c r="G24" s="10">
        <f>F24/E24*100</f>
        <v>100</v>
      </c>
      <c r="H24" s="11">
        <f t="shared" si="0"/>
        <v>0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119329</v>
      </c>
      <c r="E25" s="9">
        <f t="shared" si="2"/>
        <v>119329</v>
      </c>
      <c r="F25" s="9">
        <f t="shared" si="3"/>
        <v>119329</v>
      </c>
      <c r="G25" s="10">
        <f>SUM(F25/E25*100)</f>
        <v>100</v>
      </c>
      <c r="H25" s="11">
        <f>E25-F25</f>
        <v>0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2"/>
        <v>7500</v>
      </c>
      <c r="F26" s="28">
        <f t="shared" si="3"/>
        <v>7500</v>
      </c>
      <c r="G26" s="10">
        <v>100</v>
      </c>
      <c r="H26" s="11">
        <f>E26-F26</f>
        <v>0</v>
      </c>
    </row>
    <row r="27" spans="1:8" x14ac:dyDescent="0.2">
      <c r="A27" s="21" t="s">
        <v>31</v>
      </c>
      <c r="B27" s="22"/>
      <c r="C27" s="27" t="s">
        <v>32</v>
      </c>
      <c r="D27" s="28">
        <v>237300</v>
      </c>
      <c r="E27" s="9">
        <f t="shared" si="2"/>
        <v>237300</v>
      </c>
      <c r="F27" s="28">
        <f t="shared" si="3"/>
        <v>237300</v>
      </c>
      <c r="G27" s="10">
        <f>F27/E27*100</f>
        <v>100</v>
      </c>
      <c r="H27" s="11">
        <f t="shared" si="0"/>
        <v>0</v>
      </c>
    </row>
    <row r="28" spans="1:8" x14ac:dyDescent="0.2">
      <c r="A28" s="181" t="s">
        <v>33</v>
      </c>
      <c r="B28" s="182"/>
      <c r="C28" s="27" t="s">
        <v>34</v>
      </c>
      <c r="D28" s="28">
        <v>11850</v>
      </c>
      <c r="E28" s="9">
        <f t="shared" si="2"/>
        <v>11850</v>
      </c>
      <c r="F28" s="28">
        <f t="shared" si="3"/>
        <v>11850</v>
      </c>
      <c r="G28" s="10">
        <v>0</v>
      </c>
      <c r="H28" s="11">
        <f t="shared" si="0"/>
        <v>0</v>
      </c>
    </row>
    <row r="29" spans="1:8" x14ac:dyDescent="0.2">
      <c r="A29" s="171" t="s">
        <v>35</v>
      </c>
      <c r="B29" s="172"/>
      <c r="C29" s="29" t="s">
        <v>36</v>
      </c>
      <c r="D29" s="9">
        <v>7000</v>
      </c>
      <c r="E29" s="9">
        <f t="shared" si="2"/>
        <v>7000</v>
      </c>
      <c r="F29" s="9">
        <f t="shared" si="3"/>
        <v>7000</v>
      </c>
      <c r="G29" s="10">
        <f>SUM(F29/E29*100)</f>
        <v>100</v>
      </c>
      <c r="H29" s="11">
        <f>E29-F29</f>
        <v>0</v>
      </c>
    </row>
    <row r="30" spans="1:8" x14ac:dyDescent="0.2">
      <c r="A30" s="171" t="s">
        <v>37</v>
      </c>
      <c r="B30" s="172"/>
      <c r="C30" s="29" t="s">
        <v>38</v>
      </c>
      <c r="D30" s="9">
        <v>863000</v>
      </c>
      <c r="E30" s="9">
        <f t="shared" si="2"/>
        <v>863000</v>
      </c>
      <c r="F30" s="9">
        <f t="shared" si="3"/>
        <v>863000</v>
      </c>
      <c r="G30" s="10">
        <f>SUM(F30/E30*100)</f>
        <v>100</v>
      </c>
      <c r="H30" s="11">
        <f>E30-F30</f>
        <v>0</v>
      </c>
    </row>
    <row r="31" spans="1:8" x14ac:dyDescent="0.2">
      <c r="A31" s="171" t="s">
        <v>35</v>
      </c>
      <c r="B31" s="172"/>
      <c r="C31" s="29" t="s">
        <v>39</v>
      </c>
      <c r="D31" s="9">
        <v>54794</v>
      </c>
      <c r="E31" s="9">
        <f t="shared" si="2"/>
        <v>54794</v>
      </c>
      <c r="F31" s="9">
        <f t="shared" si="3"/>
        <v>54794</v>
      </c>
      <c r="G31" s="10"/>
      <c r="H31" s="11">
        <f>E31-F31</f>
        <v>0</v>
      </c>
    </row>
    <row r="32" spans="1:8" x14ac:dyDescent="0.2">
      <c r="A32" s="171" t="s">
        <v>40</v>
      </c>
      <c r="B32" s="172"/>
      <c r="C32" s="29" t="s">
        <v>41</v>
      </c>
      <c r="D32" s="9">
        <v>58900</v>
      </c>
      <c r="E32" s="9">
        <f t="shared" si="2"/>
        <v>58900</v>
      </c>
      <c r="F32" s="9">
        <f t="shared" si="3"/>
        <v>58900</v>
      </c>
      <c r="G32" s="10">
        <f>SUM(F32/E32*100)</f>
        <v>100</v>
      </c>
      <c r="H32" s="11">
        <f>E32-F32</f>
        <v>0</v>
      </c>
    </row>
    <row r="33" spans="1:8" x14ac:dyDescent="0.2">
      <c r="A33" s="171" t="s">
        <v>42</v>
      </c>
      <c r="B33" s="172"/>
      <c r="C33" s="29" t="s">
        <v>43</v>
      </c>
      <c r="D33" s="9">
        <v>5604430</v>
      </c>
      <c r="E33" s="9">
        <f t="shared" si="2"/>
        <v>5604430</v>
      </c>
      <c r="F33" s="9">
        <v>5542488</v>
      </c>
      <c r="G33" s="10">
        <f>SUM(F33/E33*100)</f>
        <v>98.894767175252426</v>
      </c>
      <c r="H33" s="11">
        <f t="shared" si="0"/>
        <v>61942</v>
      </c>
    </row>
    <row r="34" spans="1:8" x14ac:dyDescent="0.2">
      <c r="A34" s="171" t="s">
        <v>44</v>
      </c>
      <c r="B34" s="172"/>
      <c r="C34" s="29" t="s">
        <v>45</v>
      </c>
      <c r="D34" s="9">
        <v>232400</v>
      </c>
      <c r="E34" s="9">
        <f t="shared" si="2"/>
        <v>232400</v>
      </c>
      <c r="F34" s="9">
        <v>215600</v>
      </c>
      <c r="G34" s="10">
        <f>SUM(F34/E34*100)</f>
        <v>92.771084337349393</v>
      </c>
      <c r="H34" s="11">
        <f>E34-F34</f>
        <v>16800</v>
      </c>
    </row>
    <row r="35" spans="1:8" ht="12.75" customHeight="1" x14ac:dyDescent="0.2">
      <c r="A35" s="169" t="s">
        <v>46</v>
      </c>
      <c r="B35" s="170"/>
      <c r="C35" s="23"/>
      <c r="D35" s="28">
        <f>SUM(D9:D34)</f>
        <v>10615688.98</v>
      </c>
      <c r="E35" s="9">
        <f t="shared" si="2"/>
        <v>10615688.98</v>
      </c>
      <c r="F35" s="28">
        <f>SUM(F9:F34)</f>
        <v>10536946.98</v>
      </c>
      <c r="G35" s="10">
        <f>F35/E35*100</f>
        <v>99.258248803743683</v>
      </c>
      <c r="H35" s="11">
        <f t="shared" si="0"/>
        <v>78742</v>
      </c>
    </row>
    <row r="36" spans="1:8" x14ac:dyDescent="0.2">
      <c r="A36" s="166" t="s">
        <v>47</v>
      </c>
      <c r="B36" s="167"/>
      <c r="C36" s="8"/>
      <c r="D36" s="34">
        <v>831300</v>
      </c>
      <c r="E36" s="9">
        <f t="shared" si="2"/>
        <v>831300</v>
      </c>
      <c r="F36" s="34">
        <f>E36</f>
        <v>831300</v>
      </c>
      <c r="G36" s="10">
        <f>F36/E36*100</f>
        <v>100</v>
      </c>
      <c r="H36" s="11">
        <f t="shared" si="0"/>
        <v>0</v>
      </c>
    </row>
    <row r="37" spans="1:8" x14ac:dyDescent="0.2">
      <c r="A37" s="175" t="s">
        <v>48</v>
      </c>
      <c r="B37" s="176"/>
      <c r="C37" s="35"/>
      <c r="D37" s="36">
        <v>2088870.25</v>
      </c>
      <c r="E37" s="9">
        <f t="shared" si="2"/>
        <v>2088870.25</v>
      </c>
      <c r="F37" s="36">
        <f>E37</f>
        <v>2088870.25</v>
      </c>
      <c r="G37" s="10">
        <f>F37/E37*100</f>
        <v>100</v>
      </c>
      <c r="H37" s="37">
        <f t="shared" si="0"/>
        <v>0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SUM(C40/12*12)</f>
        <v>584500</v>
      </c>
      <c r="E40" s="28">
        <v>584500</v>
      </c>
      <c r="F40" s="28">
        <f t="shared" ref="F40:F44" si="6">SUM(E40/D40*100)</f>
        <v>100</v>
      </c>
      <c r="G40" s="40">
        <f>E40-D40</f>
        <v>0</v>
      </c>
      <c r="H40" s="41"/>
    </row>
    <row r="41" spans="1:8" ht="12.75" customHeight="1" x14ac:dyDescent="0.2">
      <c r="A41" s="175" t="s">
        <v>86</v>
      </c>
      <c r="B41" s="176"/>
      <c r="C41" s="110">
        <v>0</v>
      </c>
      <c r="D41" s="111">
        <f t="shared" ref="D41" si="7">SUM(C41/12*10)</f>
        <v>0</v>
      </c>
      <c r="E41" s="110">
        <v>0</v>
      </c>
      <c r="F41" s="28"/>
      <c r="G41" s="40">
        <f>SUM(E41-D41)</f>
        <v>0</v>
      </c>
      <c r="H41" s="41"/>
    </row>
    <row r="42" spans="1:8" ht="12.75" customHeight="1" x14ac:dyDescent="0.2">
      <c r="A42" s="175" t="s">
        <v>55</v>
      </c>
      <c r="B42" s="176"/>
      <c r="C42" s="110">
        <v>237300</v>
      </c>
      <c r="D42" s="111">
        <f t="shared" ref="D42:D60" si="8">SUM(C42/12*12)</f>
        <v>237300</v>
      </c>
      <c r="E42" s="110">
        <v>237300</v>
      </c>
      <c r="F42" s="28">
        <f t="shared" si="6"/>
        <v>100</v>
      </c>
      <c r="G42" s="40">
        <f t="shared" ref="G42:G60" si="9">SUM(E42-D42)</f>
        <v>0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8"/>
        <v>863000</v>
      </c>
      <c r="E43" s="28">
        <v>863000</v>
      </c>
      <c r="F43" s="28">
        <f t="shared" si="6"/>
        <v>100</v>
      </c>
      <c r="G43" s="40">
        <f>SUM(E43-D43)</f>
        <v>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8"/>
        <v>700000</v>
      </c>
      <c r="E44" s="28">
        <v>700000</v>
      </c>
      <c r="F44" s="28">
        <f t="shared" si="6"/>
        <v>100</v>
      </c>
      <c r="G44" s="40">
        <f t="shared" si="9"/>
        <v>0</v>
      </c>
      <c r="H44" s="41"/>
    </row>
    <row r="45" spans="1:8" ht="12.75" customHeight="1" x14ac:dyDescent="0.2">
      <c r="A45" s="175" t="s">
        <v>108</v>
      </c>
      <c r="B45" s="176"/>
      <c r="C45" s="28">
        <v>2663690</v>
      </c>
      <c r="D45" s="34">
        <f t="shared" si="8"/>
        <v>2663690</v>
      </c>
      <c r="E45" s="28">
        <v>2663690</v>
      </c>
      <c r="F45" s="28"/>
      <c r="G45" s="40">
        <f>SUM(E45-D45)</f>
        <v>0</v>
      </c>
      <c r="H45" s="41"/>
    </row>
    <row r="46" spans="1:8" ht="12.75" customHeight="1" x14ac:dyDescent="0.2">
      <c r="A46" s="179" t="s">
        <v>110</v>
      </c>
      <c r="B46" s="180"/>
      <c r="C46" s="28">
        <v>599577.42000000004</v>
      </c>
      <c r="D46" s="34">
        <f t="shared" si="8"/>
        <v>599577.42000000004</v>
      </c>
      <c r="E46" s="28">
        <v>599577</v>
      </c>
      <c r="F46" s="28"/>
      <c r="G46" s="40">
        <f>SUM(E46-D46)</f>
        <v>-0.42000000004190952</v>
      </c>
      <c r="H46" s="41"/>
    </row>
    <row r="47" spans="1:8" ht="12.75" customHeight="1" x14ac:dyDescent="0.2">
      <c r="A47" s="175" t="s">
        <v>109</v>
      </c>
      <c r="B47" s="176"/>
      <c r="C47" s="110">
        <v>1345273.32</v>
      </c>
      <c r="D47" s="111">
        <f t="shared" si="8"/>
        <v>1345273.32</v>
      </c>
      <c r="E47" s="110">
        <v>1345273</v>
      </c>
      <c r="F47" s="28"/>
      <c r="G47" s="40">
        <f>SUM(E47-D47)</f>
        <v>-0.32000000006519258</v>
      </c>
      <c r="H47" s="41"/>
    </row>
    <row r="48" spans="1:8" ht="12.75" customHeight="1" x14ac:dyDescent="0.2">
      <c r="A48" s="175"/>
      <c r="B48" s="176"/>
      <c r="C48" s="28">
        <v>29500</v>
      </c>
      <c r="D48" s="34">
        <f t="shared" si="8"/>
        <v>29500</v>
      </c>
      <c r="E48" s="28">
        <v>29500</v>
      </c>
      <c r="F48" s="28"/>
      <c r="G48" s="40">
        <f>SUM(E48-D48)</f>
        <v>0</v>
      </c>
      <c r="H48" s="41"/>
    </row>
    <row r="49" spans="1:10" x14ac:dyDescent="0.2">
      <c r="A49" s="166" t="s">
        <v>60</v>
      </c>
      <c r="B49" s="42"/>
      <c r="C49" s="34">
        <v>90000</v>
      </c>
      <c r="D49" s="34">
        <f t="shared" si="8"/>
        <v>90000</v>
      </c>
      <c r="E49" s="34">
        <v>116830.48</v>
      </c>
      <c r="F49" s="28">
        <f>E49/D49*100</f>
        <v>129.81164444444445</v>
      </c>
      <c r="G49" s="40">
        <f t="shared" si="9"/>
        <v>26830.479999999996</v>
      </c>
      <c r="H49" s="40"/>
      <c r="J49" s="174">
        <f>E40+E42+E43+E44+E45+E46+E47+E48</f>
        <v>7022840</v>
      </c>
    </row>
    <row r="50" spans="1:10" ht="12.75" customHeight="1" x14ac:dyDescent="0.2">
      <c r="A50" s="43" t="s">
        <v>61</v>
      </c>
      <c r="B50" s="43"/>
      <c r="C50" s="34">
        <v>314000</v>
      </c>
      <c r="D50" s="34">
        <f t="shared" si="8"/>
        <v>314000</v>
      </c>
      <c r="E50" s="34">
        <v>332022.65999999997</v>
      </c>
      <c r="F50" s="28">
        <f>E50/D50*100</f>
        <v>105.73970063694267</v>
      </c>
      <c r="G50" s="40">
        <f t="shared" si="9"/>
        <v>18022.659999999974</v>
      </c>
      <c r="H50" s="40"/>
      <c r="J50" s="174">
        <f>E59+J49</f>
        <v>11076107.83</v>
      </c>
    </row>
    <row r="51" spans="1:10" ht="12.75" customHeight="1" x14ac:dyDescent="0.2">
      <c r="A51" s="175" t="s">
        <v>62</v>
      </c>
      <c r="B51" s="176"/>
      <c r="C51" s="34">
        <v>78000</v>
      </c>
      <c r="D51" s="34">
        <f t="shared" si="8"/>
        <v>78000</v>
      </c>
      <c r="E51" s="34">
        <v>169851.89</v>
      </c>
      <c r="F51" s="28">
        <f>E51/D51*100</f>
        <v>217.75883333333334</v>
      </c>
      <c r="G51" s="40">
        <f t="shared" si="9"/>
        <v>91851.890000000014</v>
      </c>
      <c r="H51" s="40"/>
    </row>
    <row r="52" spans="1:10" x14ac:dyDescent="0.2">
      <c r="A52" s="175" t="s">
        <v>63</v>
      </c>
      <c r="B52" s="176"/>
      <c r="C52" s="34">
        <v>104400</v>
      </c>
      <c r="D52" s="34">
        <f t="shared" si="8"/>
        <v>104400</v>
      </c>
      <c r="E52" s="34">
        <v>128400.08</v>
      </c>
      <c r="F52" s="28">
        <f>SUM(E52/D52*100)</f>
        <v>122.98858237547894</v>
      </c>
      <c r="G52" s="40">
        <f t="shared" si="9"/>
        <v>24000.080000000002</v>
      </c>
      <c r="H52" s="40"/>
    </row>
    <row r="53" spans="1:10" ht="12.75" customHeight="1" x14ac:dyDescent="0.2">
      <c r="A53" s="175" t="s">
        <v>64</v>
      </c>
      <c r="B53" s="176"/>
      <c r="C53" s="34">
        <v>775500</v>
      </c>
      <c r="D53" s="34">
        <f t="shared" si="8"/>
        <v>775500</v>
      </c>
      <c r="E53" s="34">
        <v>879284.72</v>
      </c>
      <c r="F53" s="28">
        <f>SUM(E53/D53*100)</f>
        <v>113.38294261766602</v>
      </c>
      <c r="G53" s="40">
        <f t="shared" si="9"/>
        <v>103784.71999999997</v>
      </c>
      <c r="H53" s="40"/>
    </row>
    <row r="54" spans="1:10" ht="12.75" customHeight="1" x14ac:dyDescent="0.2">
      <c r="A54" s="175" t="s">
        <v>65</v>
      </c>
      <c r="B54" s="176"/>
      <c r="C54" s="34">
        <v>2100</v>
      </c>
      <c r="D54" s="34">
        <f t="shared" si="8"/>
        <v>2100</v>
      </c>
      <c r="E54" s="34">
        <v>2100</v>
      </c>
      <c r="F54" s="28"/>
      <c r="G54" s="40">
        <f t="shared" si="9"/>
        <v>0</v>
      </c>
      <c r="H54" s="40"/>
    </row>
    <row r="55" spans="1:10" ht="12.75" customHeight="1" x14ac:dyDescent="0.2">
      <c r="A55" s="175" t="s">
        <v>76</v>
      </c>
      <c r="B55" s="176"/>
      <c r="C55" s="34">
        <v>1932255.87</v>
      </c>
      <c r="D55" s="34">
        <f t="shared" si="8"/>
        <v>1932255.87</v>
      </c>
      <c r="E55" s="34">
        <v>2200224</v>
      </c>
      <c r="F55" s="34">
        <f>SUM(E55/D55*100)</f>
        <v>113.86814935643072</v>
      </c>
      <c r="G55" s="40">
        <f t="shared" si="9"/>
        <v>267968.12999999989</v>
      </c>
      <c r="H55" s="40"/>
    </row>
    <row r="56" spans="1:10" ht="12.75" customHeight="1" x14ac:dyDescent="0.2">
      <c r="A56" s="175" t="s">
        <v>74</v>
      </c>
      <c r="B56" s="176"/>
      <c r="C56" s="34">
        <v>156250</v>
      </c>
      <c r="D56" s="34">
        <f t="shared" si="8"/>
        <v>156250</v>
      </c>
      <c r="E56" s="34">
        <v>188554</v>
      </c>
      <c r="F56" s="34">
        <f>SUM(E56/D56*100)</f>
        <v>120.67456000000001</v>
      </c>
      <c r="G56" s="40">
        <f t="shared" ref="G56" si="10">SUM(E56-D56)</f>
        <v>32304</v>
      </c>
      <c r="H56" s="40"/>
    </row>
    <row r="57" spans="1:10" ht="12.75" customHeight="1" x14ac:dyDescent="0.2">
      <c r="A57" s="175" t="s">
        <v>75</v>
      </c>
      <c r="B57" s="176"/>
      <c r="C57" s="34">
        <v>34000</v>
      </c>
      <c r="D57" s="34">
        <f t="shared" si="8"/>
        <v>34000</v>
      </c>
      <c r="E57" s="34">
        <v>34000</v>
      </c>
      <c r="F57" s="34">
        <f>SUM(E57/D57*100)</f>
        <v>100</v>
      </c>
      <c r="G57" s="40">
        <f t="shared" ref="G57" si="11">SUM(E57-D57)</f>
        <v>0</v>
      </c>
      <c r="H57" s="40"/>
    </row>
    <row r="58" spans="1:10" ht="12.75" customHeight="1" x14ac:dyDescent="0.2">
      <c r="A58" s="175" t="s">
        <v>75</v>
      </c>
      <c r="B58" s="176"/>
      <c r="C58" s="34">
        <v>2000</v>
      </c>
      <c r="D58" s="34">
        <f t="shared" si="8"/>
        <v>2000</v>
      </c>
      <c r="E58" s="34">
        <v>2000</v>
      </c>
      <c r="F58" s="34">
        <f>SUM(E58/D58*100)</f>
        <v>100</v>
      </c>
      <c r="G58" s="40">
        <f t="shared" si="9"/>
        <v>0</v>
      </c>
      <c r="H58" s="40"/>
    </row>
    <row r="59" spans="1:10" x14ac:dyDescent="0.2">
      <c r="A59" s="175" t="s">
        <v>66</v>
      </c>
      <c r="B59" s="176"/>
      <c r="C59" s="34">
        <f>SUM(C49:C58)</f>
        <v>3488505.87</v>
      </c>
      <c r="D59" s="34">
        <f t="shared" si="8"/>
        <v>3488505.87</v>
      </c>
      <c r="E59" s="34">
        <f>SUM(E49:E58)</f>
        <v>4053267.83</v>
      </c>
      <c r="F59" s="44">
        <f>SUM(E59/D59*100)</f>
        <v>116.18922200638293</v>
      </c>
      <c r="G59" s="40">
        <f t="shared" si="9"/>
        <v>564761.96</v>
      </c>
      <c r="H59" s="40"/>
    </row>
    <row r="60" spans="1:10" x14ac:dyDescent="0.2">
      <c r="A60" s="45" t="s">
        <v>67</v>
      </c>
      <c r="B60" s="46"/>
      <c r="C60" s="34">
        <f>C40+C41+C42+C43+C44+C45+C47+C48+C59+C46</f>
        <v>10511346.610000001</v>
      </c>
      <c r="D60" s="34">
        <f t="shared" si="8"/>
        <v>10511346.610000001</v>
      </c>
      <c r="E60" s="34">
        <f>E40+E42+E43+E44+E45+E46+E47+E48+E59</f>
        <v>11076107.83</v>
      </c>
      <c r="F60" s="34">
        <f>E60/D60*100</f>
        <v>105.3728722013858</v>
      </c>
      <c r="G60" s="40">
        <f t="shared" si="9"/>
        <v>564761.21999999881</v>
      </c>
      <c r="H60" s="40"/>
    </row>
    <row r="62" spans="1:10" ht="12.75" customHeight="1" x14ac:dyDescent="0.2"/>
    <row r="63" spans="1:10" x14ac:dyDescent="0.2">
      <c r="A63" s="177" t="s">
        <v>112</v>
      </c>
      <c r="B63" s="177"/>
      <c r="C63" s="100">
        <v>710005.67</v>
      </c>
    </row>
    <row r="65" spans="1:3" x14ac:dyDescent="0.2">
      <c r="C65" s="100"/>
    </row>
    <row r="66" spans="1:3" x14ac:dyDescent="0.2">
      <c r="C66" s="100"/>
    </row>
    <row r="67" spans="1:3" x14ac:dyDescent="0.2">
      <c r="C67" s="100"/>
    </row>
    <row r="68" spans="1:3" ht="12.75" customHeight="1" x14ac:dyDescent="0.2">
      <c r="A68" s="178"/>
      <c r="B68" s="178"/>
      <c r="C68" s="178"/>
    </row>
    <row r="69" spans="1:3" ht="12.75" customHeight="1" x14ac:dyDescent="0.2"/>
  </sheetData>
  <mergeCells count="28">
    <mergeCell ref="A43:B43"/>
    <mergeCell ref="B4:H4"/>
    <mergeCell ref="B5:F5"/>
    <mergeCell ref="C6:F6"/>
    <mergeCell ref="A8:B8"/>
    <mergeCell ref="A23:B23"/>
    <mergeCell ref="A25:B25"/>
    <mergeCell ref="A28:B28"/>
    <mergeCell ref="A37:B37"/>
    <mergeCell ref="A39:B39"/>
    <mergeCell ref="A41:B41"/>
    <mergeCell ref="A42:B42"/>
    <mergeCell ref="A44:B44"/>
    <mergeCell ref="A45:B45"/>
    <mergeCell ref="A47:B47"/>
    <mergeCell ref="A48:B48"/>
    <mergeCell ref="A51:B51"/>
    <mergeCell ref="A59:B59"/>
    <mergeCell ref="A63:B63"/>
    <mergeCell ref="A68:C68"/>
    <mergeCell ref="A46:B46"/>
    <mergeCell ref="A53:B53"/>
    <mergeCell ref="A54:B54"/>
    <mergeCell ref="A55:B55"/>
    <mergeCell ref="A56:B56"/>
    <mergeCell ref="A57:B57"/>
    <mergeCell ref="A58:B58"/>
    <mergeCell ref="A52:B52"/>
  </mergeCells>
  <pageMargins left="0.74803149606299213" right="0" top="0.59055118110236227" bottom="0.39370078740157483" header="0.51181102362204722" footer="0.31496062992125984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25" workbookViewId="0">
      <selection activeCell="E49" sqref="E49"/>
    </sheetView>
  </sheetViews>
  <sheetFormatPr defaultColWidth="9.140625" defaultRowHeight="12.75" x14ac:dyDescent="0.2"/>
  <cols>
    <col min="1" max="1" width="9.140625" style="101"/>
    <col min="2" max="2" width="13.140625" style="101" customWidth="1"/>
    <col min="3" max="3" width="11.140625" style="101" customWidth="1"/>
    <col min="4" max="4" width="12.5703125" style="101" customWidth="1"/>
    <col min="5" max="6" width="11.85546875" style="101" customWidth="1"/>
    <col min="7" max="7" width="10.5703125" style="101" customWidth="1"/>
    <col min="8" max="8" width="8.85546875" style="101" customWidth="1"/>
    <col min="9" max="16384" width="9.140625" style="10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98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104" t="s">
        <v>4</v>
      </c>
      <c r="D8" s="4" t="s">
        <v>70</v>
      </c>
      <c r="E8" s="4" t="s">
        <v>99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SUM(D9/12*9)</f>
        <v>1377675</v>
      </c>
      <c r="F9" s="9">
        <v>1515808.3</v>
      </c>
      <c r="G9" s="10">
        <f>F9/E9*100</f>
        <v>110.0265519806921</v>
      </c>
      <c r="H9" s="11">
        <f t="shared" ref="H9:H37" si="0">E9-F9</f>
        <v>-138133.30000000005</v>
      </c>
    </row>
    <row r="10" spans="1:14" x14ac:dyDescent="0.2">
      <c r="A10" s="107" t="s">
        <v>8</v>
      </c>
      <c r="B10" s="108"/>
      <c r="C10" s="8">
        <v>213</v>
      </c>
      <c r="D10" s="9">
        <v>551700</v>
      </c>
      <c r="E10" s="9">
        <f t="shared" ref="E10:E34" si="1">SUM(D10/12*9)</f>
        <v>413775</v>
      </c>
      <c r="F10" s="9">
        <v>418055.3</v>
      </c>
      <c r="G10" s="10">
        <f>F10/E10*100</f>
        <v>101.03445109056854</v>
      </c>
      <c r="H10" s="11">
        <f t="shared" si="0"/>
        <v>-4280.2999999999884</v>
      </c>
    </row>
    <row r="11" spans="1:14" x14ac:dyDescent="0.2">
      <c r="A11" s="107" t="s">
        <v>9</v>
      </c>
      <c r="B11" s="10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39600</v>
      </c>
      <c r="F12" s="17">
        <v>34484</v>
      </c>
      <c r="G12" s="10">
        <f>F12/E12*100</f>
        <v>87.080808080808083</v>
      </c>
      <c r="H12" s="11">
        <f t="shared" si="0"/>
        <v>5116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3150</v>
      </c>
      <c r="F14" s="9">
        <v>3850</v>
      </c>
      <c r="G14" s="20"/>
      <c r="H14" s="11">
        <f>E14-F14</f>
        <v>-700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39975</v>
      </c>
      <c r="F15" s="9">
        <v>41750</v>
      </c>
      <c r="G15" s="10">
        <f t="shared" ref="G15:G21" si="2">F15/E15*100</f>
        <v>104.44027517198249</v>
      </c>
      <c r="H15" s="11">
        <f t="shared" ref="H15" si="3">E15-F15</f>
        <v>-1775</v>
      </c>
    </row>
    <row r="16" spans="1:14" x14ac:dyDescent="0.2">
      <c r="A16" s="107" t="s">
        <v>15</v>
      </c>
      <c r="B16" s="108"/>
      <c r="C16" s="19" t="s">
        <v>16</v>
      </c>
      <c r="D16" s="9">
        <v>62117</v>
      </c>
      <c r="E16" s="9">
        <f t="shared" si="1"/>
        <v>46587.75</v>
      </c>
      <c r="F16" s="9">
        <v>32989.24</v>
      </c>
      <c r="G16" s="10">
        <f t="shared" si="2"/>
        <v>70.810974988060167</v>
      </c>
      <c r="H16" s="11">
        <f>E16-F16</f>
        <v>13598.510000000002</v>
      </c>
    </row>
    <row r="17" spans="1:8" x14ac:dyDescent="0.2">
      <c r="A17" s="107" t="s">
        <v>17</v>
      </c>
      <c r="B17" s="108"/>
      <c r="C17" s="19" t="s">
        <v>18</v>
      </c>
      <c r="D17" s="9">
        <v>24500</v>
      </c>
      <c r="E17" s="9">
        <f t="shared" si="1"/>
        <v>18375</v>
      </c>
      <c r="F17" s="9">
        <v>24500</v>
      </c>
      <c r="G17" s="10">
        <f t="shared" si="2"/>
        <v>133.33333333333331</v>
      </c>
      <c r="H17" s="11">
        <f>E17-F17</f>
        <v>-6125</v>
      </c>
    </row>
    <row r="18" spans="1:8" x14ac:dyDescent="0.2">
      <c r="A18" s="14" t="s">
        <v>77</v>
      </c>
      <c r="B18" s="15"/>
      <c r="C18" s="19" t="s">
        <v>68</v>
      </c>
      <c r="D18" s="9">
        <v>1781</v>
      </c>
      <c r="E18" s="9">
        <f t="shared" si="1"/>
        <v>1335.75</v>
      </c>
      <c r="F18" s="9">
        <v>1187</v>
      </c>
      <c r="G18" s="10">
        <f t="shared" si="2"/>
        <v>88.863934119408569</v>
      </c>
      <c r="H18" s="11">
        <f t="shared" si="0"/>
        <v>148.75</v>
      </c>
    </row>
    <row r="19" spans="1:8" x14ac:dyDescent="0.2">
      <c r="A19" s="21" t="s">
        <v>21</v>
      </c>
      <c r="B19" s="22"/>
      <c r="C19" s="23">
        <v>225</v>
      </c>
      <c r="D19" s="24">
        <v>7682.47</v>
      </c>
      <c r="E19" s="9">
        <f t="shared" si="1"/>
        <v>5761.8525</v>
      </c>
      <c r="F19" s="24">
        <v>876</v>
      </c>
      <c r="G19" s="10">
        <f t="shared" si="2"/>
        <v>15.203443684127633</v>
      </c>
      <c r="H19" s="11">
        <f>E19-F19</f>
        <v>4885.8525</v>
      </c>
    </row>
    <row r="20" spans="1:8" x14ac:dyDescent="0.2">
      <c r="A20" s="21" t="s">
        <v>22</v>
      </c>
      <c r="B20" s="22"/>
      <c r="C20" s="23">
        <v>226</v>
      </c>
      <c r="D20" s="24">
        <v>43300</v>
      </c>
      <c r="E20" s="9">
        <f t="shared" si="1"/>
        <v>32475</v>
      </c>
      <c r="F20" s="24">
        <v>28746.38</v>
      </c>
      <c r="G20" s="10">
        <f t="shared" si="2"/>
        <v>88.518491147036187</v>
      </c>
      <c r="H20" s="11">
        <f t="shared" si="0"/>
        <v>3728.619999999999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5250</v>
      </c>
      <c r="F21" s="9"/>
      <c r="G21" s="10">
        <f t="shared" si="2"/>
        <v>0</v>
      </c>
      <c r="H21" s="11">
        <f>E21-F21</f>
        <v>5250</v>
      </c>
    </row>
    <row r="22" spans="1:8" x14ac:dyDescent="0.2">
      <c r="A22" s="107" t="s">
        <v>25</v>
      </c>
      <c r="B22" s="108"/>
      <c r="C22" s="25">
        <v>312</v>
      </c>
      <c r="D22" s="26">
        <v>4094</v>
      </c>
      <c r="E22" s="9">
        <f t="shared" si="1"/>
        <v>3070.5</v>
      </c>
      <c r="F22" s="26">
        <v>995</v>
      </c>
      <c r="G22" s="10">
        <f>SUM(F22/E22*100)</f>
        <v>32.405145741735872</v>
      </c>
      <c r="H22" s="11">
        <f t="shared" si="0"/>
        <v>2075.5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130205</v>
      </c>
      <c r="E23" s="9">
        <f t="shared" si="1"/>
        <v>97653.75</v>
      </c>
      <c r="F23" s="26">
        <v>86560</v>
      </c>
      <c r="G23" s="10">
        <f>SUM(F23/E23*100)</f>
        <v>88.639709176554916</v>
      </c>
      <c r="H23" s="11">
        <f t="shared" si="0"/>
        <v>11093.75</v>
      </c>
    </row>
    <row r="24" spans="1:8" x14ac:dyDescent="0.2">
      <c r="A24" s="6" t="s">
        <v>28</v>
      </c>
      <c r="B24" s="7"/>
      <c r="C24" s="25">
        <v>346</v>
      </c>
      <c r="D24" s="26">
        <v>25400</v>
      </c>
      <c r="E24" s="9">
        <f t="shared" si="1"/>
        <v>19050</v>
      </c>
      <c r="F24" s="26">
        <v>23482</v>
      </c>
      <c r="G24" s="10">
        <f>F24/E24*100</f>
        <v>123.26509186351706</v>
      </c>
      <c r="H24" s="11">
        <f t="shared" si="0"/>
        <v>-4432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86394</v>
      </c>
      <c r="F25" s="9">
        <v>104110</v>
      </c>
      <c r="G25" s="10">
        <f>SUM(F25/E25*100)</f>
        <v>120.50605366113388</v>
      </c>
      <c r="H25" s="11">
        <f>E25-F25</f>
        <v>-17716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5625</v>
      </c>
      <c r="F26" s="28">
        <v>7500</v>
      </c>
      <c r="G26" s="10">
        <v>100</v>
      </c>
      <c r="H26" s="11">
        <f>E26-F26</f>
        <v>-1875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167100</v>
      </c>
      <c r="F27" s="28">
        <v>153977</v>
      </c>
      <c r="G27" s="10">
        <f>F27/E27*100</f>
        <v>92.146618791143027</v>
      </c>
      <c r="H27" s="11">
        <f t="shared" si="0"/>
        <v>13123</v>
      </c>
    </row>
    <row r="28" spans="1:8" x14ac:dyDescent="0.2">
      <c r="A28" s="181" t="s">
        <v>33</v>
      </c>
      <c r="B28" s="182"/>
      <c r="C28" s="27" t="s">
        <v>34</v>
      </c>
      <c r="D28" s="28">
        <v>10500</v>
      </c>
      <c r="E28" s="9">
        <f t="shared" si="1"/>
        <v>7875</v>
      </c>
      <c r="F28" s="28"/>
      <c r="G28" s="10">
        <v>0</v>
      </c>
      <c r="H28" s="11">
        <f t="shared" si="0"/>
        <v>7875</v>
      </c>
    </row>
    <row r="29" spans="1:8" x14ac:dyDescent="0.2">
      <c r="A29" s="107" t="s">
        <v>35</v>
      </c>
      <c r="B29" s="108"/>
      <c r="C29" s="29" t="s">
        <v>36</v>
      </c>
      <c r="D29" s="9">
        <v>7000</v>
      </c>
      <c r="E29" s="9">
        <f t="shared" si="1"/>
        <v>5250</v>
      </c>
      <c r="F29" s="9"/>
      <c r="G29" s="10">
        <f>SUM(F29/E29*100)</f>
        <v>0</v>
      </c>
      <c r="H29" s="11">
        <f>E29-F29</f>
        <v>5250</v>
      </c>
    </row>
    <row r="30" spans="1:8" x14ac:dyDescent="0.2">
      <c r="A30" s="107" t="s">
        <v>37</v>
      </c>
      <c r="B30" s="108"/>
      <c r="C30" s="29" t="s">
        <v>38</v>
      </c>
      <c r="D30" s="9">
        <v>863000</v>
      </c>
      <c r="E30" s="9">
        <f t="shared" si="1"/>
        <v>647250</v>
      </c>
      <c r="F30" s="9">
        <v>473297</v>
      </c>
      <c r="G30" s="10">
        <f>SUM(F30/E30*100)</f>
        <v>73.124295094631137</v>
      </c>
      <c r="H30" s="11">
        <f>E30-F30</f>
        <v>173953</v>
      </c>
    </row>
    <row r="31" spans="1:8" x14ac:dyDescent="0.2">
      <c r="A31" s="107" t="s">
        <v>35</v>
      </c>
      <c r="B31" s="108"/>
      <c r="C31" s="29" t="s">
        <v>39</v>
      </c>
      <c r="D31" s="9">
        <v>38000</v>
      </c>
      <c r="E31" s="9">
        <f t="shared" si="1"/>
        <v>28500</v>
      </c>
      <c r="F31" s="9">
        <v>8000</v>
      </c>
      <c r="G31" s="10"/>
      <c r="H31" s="11">
        <f>E31-F31</f>
        <v>20500</v>
      </c>
    </row>
    <row r="32" spans="1:8" x14ac:dyDescent="0.2">
      <c r="A32" s="107" t="s">
        <v>40</v>
      </c>
      <c r="B32" s="108"/>
      <c r="C32" s="29" t="s">
        <v>41</v>
      </c>
      <c r="D32" s="9">
        <v>58900</v>
      </c>
      <c r="E32" s="9">
        <f t="shared" si="1"/>
        <v>44175</v>
      </c>
      <c r="F32" s="9">
        <v>52043</v>
      </c>
      <c r="G32" s="10">
        <f>SUM(F32/E32*100)</f>
        <v>117.81097906055462</v>
      </c>
      <c r="H32" s="11">
        <f>E32-F32</f>
        <v>-7868</v>
      </c>
    </row>
    <row r="33" spans="1:8" x14ac:dyDescent="0.2">
      <c r="A33" s="107" t="s">
        <v>42</v>
      </c>
      <c r="B33" s="108"/>
      <c r="C33" s="29" t="s">
        <v>43</v>
      </c>
      <c r="D33" s="9">
        <v>5613283.5800000001</v>
      </c>
      <c r="E33" s="9">
        <f t="shared" si="1"/>
        <v>4209962.6849999996</v>
      </c>
      <c r="F33" s="9">
        <v>1514946.02</v>
      </c>
      <c r="G33" s="10">
        <f>SUM(F33/E33*100)</f>
        <v>35.984784981532449</v>
      </c>
      <c r="H33" s="11">
        <f t="shared" si="0"/>
        <v>2695016.6649999996</v>
      </c>
    </row>
    <row r="34" spans="1:8" x14ac:dyDescent="0.2">
      <c r="A34" s="107" t="s">
        <v>44</v>
      </c>
      <c r="B34" s="108"/>
      <c r="C34" s="29" t="s">
        <v>45</v>
      </c>
      <c r="D34" s="9">
        <v>236000</v>
      </c>
      <c r="E34" s="9">
        <f t="shared" si="1"/>
        <v>177000</v>
      </c>
      <c r="F34" s="9">
        <v>118200</v>
      </c>
      <c r="G34" s="10">
        <f>SUM(F34/E34*100)</f>
        <v>66.779661016949149</v>
      </c>
      <c r="H34" s="11">
        <f>E34-F34</f>
        <v>58800</v>
      </c>
    </row>
    <row r="35" spans="1:8" ht="12.75" customHeight="1" x14ac:dyDescent="0.2">
      <c r="A35" s="105" t="s">
        <v>46</v>
      </c>
      <c r="B35" s="106"/>
      <c r="C35" s="23"/>
      <c r="D35" s="28">
        <f>SUM(D9:D34)</f>
        <v>9977155.0500000007</v>
      </c>
      <c r="E35" s="9">
        <f>SUM(D35/12*9)</f>
        <v>7482866.2875000006</v>
      </c>
      <c r="F35" s="28">
        <f>SUM(F9:F34)</f>
        <v>4645356.24</v>
      </c>
      <c r="G35" s="10">
        <f>F35/E35*100</f>
        <v>62.079904431273725</v>
      </c>
      <c r="H35" s="11">
        <f t="shared" si="0"/>
        <v>2837510.0475000003</v>
      </c>
    </row>
    <row r="36" spans="1:8" x14ac:dyDescent="0.2">
      <c r="A36" s="102" t="s">
        <v>47</v>
      </c>
      <c r="B36" s="103"/>
      <c r="C36" s="8"/>
      <c r="D36" s="34">
        <v>831300</v>
      </c>
      <c r="E36" s="9">
        <f>SUM(D36/12*9)</f>
        <v>623475</v>
      </c>
      <c r="F36" s="34">
        <v>729779.96</v>
      </c>
      <c r="G36" s="10">
        <f>F36/E36*100</f>
        <v>117.05039656762499</v>
      </c>
      <c r="H36" s="11">
        <f t="shared" si="0"/>
        <v>-106304.95999999996</v>
      </c>
    </row>
    <row r="37" spans="1:8" x14ac:dyDescent="0.2">
      <c r="A37" s="175" t="s">
        <v>48</v>
      </c>
      <c r="B37" s="176"/>
      <c r="C37" s="35"/>
      <c r="D37" s="36">
        <v>2088870.25</v>
      </c>
      <c r="E37" s="9">
        <f>SUM(D37/12*9)</f>
        <v>1566652.6875</v>
      </c>
      <c r="F37" s="36">
        <v>1587615.51</v>
      </c>
      <c r="G37" s="10">
        <f>F37/E37*100</f>
        <v>101.33806443937819</v>
      </c>
      <c r="H37" s="37">
        <f t="shared" si="0"/>
        <v>-20962.822500000009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SUM(C40/12*9)</f>
        <v>438375</v>
      </c>
      <c r="E40" s="28">
        <v>582208.32999999996</v>
      </c>
      <c r="F40" s="28">
        <f t="shared" ref="F40:F44" si="4">SUM(E40/D40*100)</f>
        <v>132.81056857713145</v>
      </c>
      <c r="G40" s="40">
        <f>E40-D40</f>
        <v>143833.32999999996</v>
      </c>
      <c r="H40" s="41"/>
    </row>
    <row r="41" spans="1:8" ht="12.75" customHeight="1" x14ac:dyDescent="0.2">
      <c r="A41" s="175" t="s">
        <v>86</v>
      </c>
      <c r="B41" s="176"/>
      <c r="C41" s="110">
        <v>1539348</v>
      </c>
      <c r="D41" s="111">
        <f t="shared" ref="D41:D59" si="5">SUM(C41/12*9)</f>
        <v>1154511</v>
      </c>
      <c r="E41" s="110">
        <v>0</v>
      </c>
      <c r="F41" s="28"/>
      <c r="G41" s="40">
        <f>SUM(E41-D41)</f>
        <v>-1154511</v>
      </c>
      <c r="H41" s="41"/>
    </row>
    <row r="42" spans="1:8" ht="12.75" customHeight="1" x14ac:dyDescent="0.2">
      <c r="A42" s="175" t="s">
        <v>55</v>
      </c>
      <c r="B42" s="176"/>
      <c r="C42" s="110">
        <v>222800</v>
      </c>
      <c r="D42" s="111">
        <f t="shared" si="5"/>
        <v>167100</v>
      </c>
      <c r="E42" s="110">
        <v>167100</v>
      </c>
      <c r="F42" s="28">
        <f t="shared" si="4"/>
        <v>100</v>
      </c>
      <c r="G42" s="40">
        <f t="shared" ref="G42:G59" si="6">SUM(E42-D42)</f>
        <v>0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647250</v>
      </c>
      <c r="E43" s="28">
        <v>863000</v>
      </c>
      <c r="F43" s="28">
        <f t="shared" si="4"/>
        <v>133.33333333333331</v>
      </c>
      <c r="G43" s="40">
        <f>SUM(E43-D43)</f>
        <v>215750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525000</v>
      </c>
      <c r="E44" s="28">
        <v>525000</v>
      </c>
      <c r="F44" s="28">
        <f t="shared" si="4"/>
        <v>100</v>
      </c>
      <c r="G44" s="40">
        <f t="shared" si="6"/>
        <v>0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1997767.5</v>
      </c>
      <c r="E45" s="28">
        <v>888932.65</v>
      </c>
      <c r="F45" s="28"/>
      <c r="G45" s="40">
        <f>SUM(E45-D45)</f>
        <v>-1108834.8500000001</v>
      </c>
      <c r="H45" s="41"/>
    </row>
    <row r="46" spans="1:8" ht="12.75" customHeight="1" x14ac:dyDescent="0.2">
      <c r="A46" s="175" t="s">
        <v>58</v>
      </c>
      <c r="B46" s="176"/>
      <c r="C46" s="110">
        <v>323877.42</v>
      </c>
      <c r="D46" s="111">
        <f t="shared" si="5"/>
        <v>242908.065</v>
      </c>
      <c r="E46" s="110">
        <v>323877.42</v>
      </c>
      <c r="F46" s="28"/>
      <c r="G46" s="40">
        <f>SUM(E46-D46)</f>
        <v>80969.354999999981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27603</v>
      </c>
      <c r="E47" s="28">
        <v>14000</v>
      </c>
      <c r="F47" s="28"/>
      <c r="G47" s="40">
        <f>SUM(E47-D47)</f>
        <v>-13603</v>
      </c>
      <c r="H47" s="41"/>
    </row>
    <row r="48" spans="1:8" x14ac:dyDescent="0.2">
      <c r="A48" s="102" t="s">
        <v>60</v>
      </c>
      <c r="B48" s="42"/>
      <c r="C48" s="34">
        <v>90000</v>
      </c>
      <c r="D48" s="34">
        <f t="shared" si="5"/>
        <v>67500</v>
      </c>
      <c r="E48" s="34">
        <v>58950.59</v>
      </c>
      <c r="F48" s="28">
        <f>E48/D48*100</f>
        <v>87.334207407407405</v>
      </c>
      <c r="G48" s="40">
        <f t="shared" si="6"/>
        <v>-8549.4100000000035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85500</v>
      </c>
      <c r="E49" s="34">
        <v>319033.28000000003</v>
      </c>
      <c r="F49" s="28">
        <f>E49/D49*100</f>
        <v>373.1383391812866</v>
      </c>
      <c r="G49" s="40">
        <f t="shared" si="6"/>
        <v>233533.28000000003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58500</v>
      </c>
      <c r="E50" s="34">
        <v>71661.36</v>
      </c>
      <c r="F50" s="28">
        <f>E50/D50*100</f>
        <v>122.49805128205129</v>
      </c>
      <c r="G50" s="40">
        <f t="shared" si="6"/>
        <v>13161.36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78300</v>
      </c>
      <c r="E51" s="34">
        <v>108015</v>
      </c>
      <c r="F51" s="28">
        <f>SUM(E51/D51*100)</f>
        <v>137.95019157088123</v>
      </c>
      <c r="G51" s="40">
        <f t="shared" si="6"/>
        <v>29715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581625</v>
      </c>
      <c r="E52" s="34">
        <v>147371.48000000001</v>
      </c>
      <c r="F52" s="28">
        <f>SUM(E52/D52*100)</f>
        <v>25.337886094992477</v>
      </c>
      <c r="G52" s="40">
        <f t="shared" si="6"/>
        <v>-434253.52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4500</v>
      </c>
      <c r="E53" s="34">
        <v>1500</v>
      </c>
      <c r="F53" s="28"/>
      <c r="G53" s="40">
        <f t="shared" si="6"/>
        <v>-3000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1251669</v>
      </c>
      <c r="E54" s="34">
        <v>441100</v>
      </c>
      <c r="F54" s="34">
        <f>SUM(E54/D54*100)</f>
        <v>35.240946288515573</v>
      </c>
      <c r="G54" s="40">
        <f t="shared" si="6"/>
        <v>-810569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75000</v>
      </c>
      <c r="E55" s="34">
        <v>92440.98</v>
      </c>
      <c r="F55" s="34">
        <f>SUM(E55/D55*100)</f>
        <v>123.25463999999999</v>
      </c>
      <c r="G55" s="40">
        <f t="shared" ref="G55" si="7">SUM(E55-D55)</f>
        <v>17440.979999999996</v>
      </c>
      <c r="H55" s="40"/>
    </row>
    <row r="56" spans="1:8" ht="12.75" customHeight="1" x14ac:dyDescent="0.2">
      <c r="A56" s="175" t="s">
        <v>75</v>
      </c>
      <c r="B56" s="176"/>
      <c r="C56" s="34">
        <v>0</v>
      </c>
      <c r="D56" s="34">
        <f t="shared" si="5"/>
        <v>0</v>
      </c>
      <c r="E56" s="34"/>
      <c r="F56" s="34"/>
      <c r="G56" s="40">
        <f t="shared" ref="G56" si="8">SUM(E56-D56)</f>
        <v>0</v>
      </c>
      <c r="H56" s="40"/>
    </row>
    <row r="57" spans="1:8" ht="12.75" customHeight="1" x14ac:dyDescent="0.2">
      <c r="A57" s="175" t="s">
        <v>75</v>
      </c>
      <c r="B57" s="176"/>
      <c r="C57" s="34">
        <v>2000</v>
      </c>
      <c r="D57" s="34">
        <f t="shared" si="5"/>
        <v>1500</v>
      </c>
      <c r="E57" s="34">
        <v>0</v>
      </c>
      <c r="F57" s="34">
        <f>SUM(E57/D57*100)</f>
        <v>0</v>
      </c>
      <c r="G57" s="40">
        <f t="shared" si="6"/>
        <v>-1500</v>
      </c>
      <c r="H57" s="40"/>
    </row>
    <row r="58" spans="1:8" x14ac:dyDescent="0.2">
      <c r="A58" s="175" t="s">
        <v>66</v>
      </c>
      <c r="B58" s="176"/>
      <c r="C58" s="34">
        <f>SUM(C48:C57)</f>
        <v>2938792</v>
      </c>
      <c r="D58" s="34">
        <f t="shared" si="5"/>
        <v>2204094</v>
      </c>
      <c r="E58" s="34">
        <f>SUM(E48:E57)</f>
        <v>1240072.69</v>
      </c>
      <c r="F58" s="44">
        <f>SUM(E58/D58*100)</f>
        <v>56.262241537792846</v>
      </c>
      <c r="G58" s="40">
        <f t="shared" si="6"/>
        <v>-964021.31</v>
      </c>
      <c r="H58" s="40"/>
    </row>
    <row r="59" spans="1:8" x14ac:dyDescent="0.2">
      <c r="A59" s="45" t="s">
        <v>67</v>
      </c>
      <c r="B59" s="46"/>
      <c r="C59" s="34">
        <f>SUM(C40,C58,C42,C43,C44,C45,C41,C47,C46)</f>
        <v>9872811.4199999999</v>
      </c>
      <c r="D59" s="34">
        <f t="shared" si="5"/>
        <v>7404608.5650000004</v>
      </c>
      <c r="E59" s="34">
        <f>SUM(E40+E41+E42+E43+E44+E58+E45+E46+E47)</f>
        <v>4604191.09</v>
      </c>
      <c r="F59" s="34">
        <f>E59/D59*100</f>
        <v>62.18007406580579</v>
      </c>
      <c r="G59" s="40">
        <f t="shared" si="6"/>
        <v>-2800417.4750000006</v>
      </c>
      <c r="H59" s="40"/>
    </row>
    <row r="61" spans="1:8" ht="12.75" customHeight="1" x14ac:dyDescent="0.2"/>
    <row r="62" spans="1:8" x14ac:dyDescent="0.2">
      <c r="A62" s="177" t="s">
        <v>100</v>
      </c>
      <c r="B62" s="177"/>
      <c r="C62" s="100">
        <v>129676.67</v>
      </c>
    </row>
    <row r="63" spans="1:8" x14ac:dyDescent="0.2">
      <c r="B63" s="101" t="s">
        <v>92</v>
      </c>
    </row>
    <row r="64" spans="1:8" x14ac:dyDescent="0.2">
      <c r="B64" s="101" t="s">
        <v>93</v>
      </c>
      <c r="C64" s="100">
        <v>1216.69</v>
      </c>
    </row>
    <row r="65" spans="1:3" x14ac:dyDescent="0.2">
      <c r="B65" s="101" t="s">
        <v>94</v>
      </c>
      <c r="C65" s="100">
        <v>114370.1</v>
      </c>
    </row>
    <row r="66" spans="1:3" x14ac:dyDescent="0.2">
      <c r="B66" s="101" t="s">
        <v>95</v>
      </c>
      <c r="C66" s="100">
        <f>C62-C64-C65</f>
        <v>14089.87999999999</v>
      </c>
    </row>
    <row r="67" spans="1:3" ht="12.75" customHeight="1" x14ac:dyDescent="0.2">
      <c r="A67" s="178"/>
      <c r="B67" s="178"/>
      <c r="C67" s="178"/>
    </row>
    <row r="68" spans="1:3" ht="12.75" customHeight="1" x14ac:dyDescent="0.2"/>
  </sheetData>
  <mergeCells count="27">
    <mergeCell ref="A46:B46"/>
    <mergeCell ref="A47:B47"/>
    <mergeCell ref="A50:B50"/>
    <mergeCell ref="A58:B58"/>
    <mergeCell ref="A67:C67"/>
    <mergeCell ref="A52:B52"/>
    <mergeCell ref="A53:B53"/>
    <mergeCell ref="A54:B54"/>
    <mergeCell ref="A55:B55"/>
    <mergeCell ref="A56:B56"/>
    <mergeCell ref="A57:B57"/>
    <mergeCell ref="A25:B25"/>
    <mergeCell ref="A62:B62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C62" sqref="C62"/>
    </sheetView>
  </sheetViews>
  <sheetFormatPr defaultColWidth="9.140625" defaultRowHeight="12.75" x14ac:dyDescent="0.2"/>
  <cols>
    <col min="1" max="1" width="9.140625" style="120"/>
    <col min="2" max="2" width="13.140625" style="120" customWidth="1"/>
    <col min="3" max="3" width="13" style="120" customWidth="1"/>
    <col min="4" max="4" width="12.5703125" style="120" customWidth="1"/>
    <col min="5" max="6" width="11.85546875" style="120" customWidth="1"/>
    <col min="7" max="7" width="10.5703125" style="120" customWidth="1"/>
    <col min="8" max="8" width="8.85546875" style="120" customWidth="1"/>
    <col min="9" max="16384" width="9.140625" style="120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104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115" t="s">
        <v>4</v>
      </c>
      <c r="D8" s="4" t="s">
        <v>70</v>
      </c>
      <c r="E8" s="4" t="s">
        <v>105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SUM(D9/12*10)</f>
        <v>1530750</v>
      </c>
      <c r="F9" s="9">
        <v>1670727</v>
      </c>
      <c r="G9" s="10">
        <f>F9/E9*100</f>
        <v>109.14434100930916</v>
      </c>
      <c r="H9" s="11">
        <f t="shared" ref="H9:H37" si="0">E9-F9</f>
        <v>-139977</v>
      </c>
    </row>
    <row r="10" spans="1:14" x14ac:dyDescent="0.2">
      <c r="A10" s="118" t="s">
        <v>8</v>
      </c>
      <c r="B10" s="119"/>
      <c r="C10" s="8">
        <v>213</v>
      </c>
      <c r="D10" s="9">
        <v>551700</v>
      </c>
      <c r="E10" s="9">
        <f>SUM(D10/12*10)</f>
        <v>459750</v>
      </c>
      <c r="F10" s="9">
        <v>464612.08</v>
      </c>
      <c r="G10" s="10">
        <f>F10/E10*100</f>
        <v>101.05754866775423</v>
      </c>
      <c r="H10" s="11">
        <f t="shared" si="0"/>
        <v>-4862.0800000000163</v>
      </c>
    </row>
    <row r="11" spans="1:14" x14ac:dyDescent="0.2">
      <c r="A11" s="118" t="s">
        <v>9</v>
      </c>
      <c r="B11" s="119"/>
      <c r="C11" s="8">
        <v>212</v>
      </c>
      <c r="D11" s="9">
        <v>0</v>
      </c>
      <c r="E11" s="9">
        <f t="shared" ref="E11:E13" si="1">SUM(D11/12*9)</f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>SUM(D12/12*10)</f>
        <v>44000</v>
      </c>
      <c r="F12" s="17">
        <v>38846.519999999997</v>
      </c>
      <c r="G12" s="10">
        <f>F12/E12*100</f>
        <v>88.287545454545452</v>
      </c>
      <c r="H12" s="11">
        <f t="shared" si="0"/>
        <v>5153.4800000000032</v>
      </c>
    </row>
    <row r="13" spans="1:14" x14ac:dyDescent="0.2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 x14ac:dyDescent="0.2">
      <c r="A14" s="18" t="s">
        <v>13</v>
      </c>
      <c r="B14" s="18"/>
      <c r="C14" s="19" t="s">
        <v>14</v>
      </c>
      <c r="D14" s="9">
        <v>6200</v>
      </c>
      <c r="E14" s="9">
        <f t="shared" ref="E14:E34" si="2">SUM(D14/12*10)</f>
        <v>5166.6666666666661</v>
      </c>
      <c r="F14" s="9">
        <v>3850</v>
      </c>
      <c r="G14" s="20"/>
      <c r="H14" s="11">
        <f>E14-F14</f>
        <v>1316.6666666666661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2"/>
        <v>44416.666666666672</v>
      </c>
      <c r="F15" s="9">
        <v>47250</v>
      </c>
      <c r="G15" s="10">
        <f t="shared" ref="G15:G21" si="3">F15/E15*100</f>
        <v>106.37898686679172</v>
      </c>
      <c r="H15" s="11">
        <f t="shared" ref="H15" si="4">E15-F15</f>
        <v>-2833.3333333333285</v>
      </c>
    </row>
    <row r="16" spans="1:14" x14ac:dyDescent="0.2">
      <c r="A16" s="118" t="s">
        <v>15</v>
      </c>
      <c r="B16" s="119"/>
      <c r="C16" s="19" t="s">
        <v>16</v>
      </c>
      <c r="D16" s="9">
        <v>62117</v>
      </c>
      <c r="E16" s="9">
        <f t="shared" si="2"/>
        <v>51764.166666666672</v>
      </c>
      <c r="F16" s="9">
        <v>34910</v>
      </c>
      <c r="G16" s="10">
        <f t="shared" si="3"/>
        <v>67.440475232223051</v>
      </c>
      <c r="H16" s="11">
        <f>E16-F16</f>
        <v>16854.166666666672</v>
      </c>
    </row>
    <row r="17" spans="1:8" x14ac:dyDescent="0.2">
      <c r="A17" s="118" t="s">
        <v>17</v>
      </c>
      <c r="B17" s="119"/>
      <c r="C17" s="19" t="s">
        <v>18</v>
      </c>
      <c r="D17" s="9">
        <v>24500</v>
      </c>
      <c r="E17" s="9">
        <f t="shared" si="2"/>
        <v>20416.666666666668</v>
      </c>
      <c r="F17" s="9">
        <v>24500</v>
      </c>
      <c r="G17" s="10">
        <f t="shared" si="3"/>
        <v>120</v>
      </c>
      <c r="H17" s="11">
        <f>E17-F17</f>
        <v>-4083.3333333333321</v>
      </c>
    </row>
    <row r="18" spans="1:8" x14ac:dyDescent="0.2">
      <c r="A18" s="14" t="s">
        <v>77</v>
      </c>
      <c r="B18" s="15"/>
      <c r="C18" s="19" t="s">
        <v>68</v>
      </c>
      <c r="D18" s="9">
        <v>1781</v>
      </c>
      <c r="E18" s="9">
        <f t="shared" si="2"/>
        <v>1484.1666666666665</v>
      </c>
      <c r="F18" s="9">
        <v>1335.6</v>
      </c>
      <c r="G18" s="10">
        <f t="shared" si="3"/>
        <v>89.989893318360473</v>
      </c>
      <c r="H18" s="11">
        <f t="shared" si="0"/>
        <v>148.56666666666661</v>
      </c>
    </row>
    <row r="19" spans="1:8" x14ac:dyDescent="0.2">
      <c r="A19" s="21" t="s">
        <v>21</v>
      </c>
      <c r="B19" s="22"/>
      <c r="C19" s="23">
        <v>225</v>
      </c>
      <c r="D19" s="24">
        <v>10782</v>
      </c>
      <c r="E19" s="9">
        <f t="shared" si="2"/>
        <v>8985</v>
      </c>
      <c r="F19" s="24">
        <v>1346.14</v>
      </c>
      <c r="G19" s="10">
        <f t="shared" si="3"/>
        <v>14.982081246521982</v>
      </c>
      <c r="H19" s="11">
        <f>E19-F19</f>
        <v>7638.86</v>
      </c>
    </row>
    <row r="20" spans="1:8" x14ac:dyDescent="0.2">
      <c r="A20" s="21" t="s">
        <v>22</v>
      </c>
      <c r="B20" s="22"/>
      <c r="C20" s="23">
        <v>226</v>
      </c>
      <c r="D20" s="24">
        <v>45846</v>
      </c>
      <c r="E20" s="9">
        <f t="shared" si="2"/>
        <v>38205</v>
      </c>
      <c r="F20" s="24">
        <v>34617</v>
      </c>
      <c r="G20" s="10">
        <f t="shared" si="3"/>
        <v>90.608559089124469</v>
      </c>
      <c r="H20" s="11">
        <f t="shared" si="0"/>
        <v>3588</v>
      </c>
    </row>
    <row r="21" spans="1:8" x14ac:dyDescent="0.2">
      <c r="A21" s="21" t="s">
        <v>23</v>
      </c>
      <c r="B21" s="22"/>
      <c r="C21" s="18">
        <v>227</v>
      </c>
      <c r="D21" s="9">
        <v>3806.29</v>
      </c>
      <c r="E21" s="9">
        <f t="shared" si="2"/>
        <v>3171.9083333333333</v>
      </c>
      <c r="F21" s="9">
        <v>3806</v>
      </c>
      <c r="G21" s="10">
        <f t="shared" si="3"/>
        <v>119.9908572389387</v>
      </c>
      <c r="H21" s="11">
        <f>E21-F21</f>
        <v>-634.0916666666667</v>
      </c>
    </row>
    <row r="22" spans="1:8" x14ac:dyDescent="0.2">
      <c r="A22" s="118" t="s">
        <v>25</v>
      </c>
      <c r="B22" s="119"/>
      <c r="C22" s="25">
        <v>312</v>
      </c>
      <c r="D22" s="26">
        <v>995</v>
      </c>
      <c r="E22" s="9">
        <f t="shared" si="2"/>
        <v>829.16666666666674</v>
      </c>
      <c r="F22" s="26">
        <v>995</v>
      </c>
      <c r="G22" s="10">
        <f>SUM(F22/E22*100)</f>
        <v>120</v>
      </c>
      <c r="H22" s="11">
        <f t="shared" si="0"/>
        <v>-165.83333333333326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130205</v>
      </c>
      <c r="E23" s="9">
        <f t="shared" si="2"/>
        <v>108504.16666666666</v>
      </c>
      <c r="F23" s="26">
        <v>100568.5</v>
      </c>
      <c r="G23" s="10">
        <f>SUM(F23/E23*100)</f>
        <v>92.686302369340666</v>
      </c>
      <c r="H23" s="11">
        <f t="shared" si="0"/>
        <v>7935.666666666657</v>
      </c>
    </row>
    <row r="24" spans="1:8" x14ac:dyDescent="0.2">
      <c r="A24" s="6" t="s">
        <v>28</v>
      </c>
      <c r="B24" s="7"/>
      <c r="C24" s="25">
        <v>346</v>
      </c>
      <c r="D24" s="26">
        <v>23482</v>
      </c>
      <c r="E24" s="9">
        <f t="shared" si="2"/>
        <v>19568.333333333332</v>
      </c>
      <c r="F24" s="26">
        <v>23482</v>
      </c>
      <c r="G24" s="10">
        <f>F24/E24*100</f>
        <v>120.00000000000001</v>
      </c>
      <c r="H24" s="11">
        <f t="shared" si="0"/>
        <v>-3913.6666666666679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2"/>
        <v>95993.333333333343</v>
      </c>
      <c r="F25" s="9">
        <v>114892</v>
      </c>
      <c r="G25" s="10">
        <f>SUM(F25/E25*100)</f>
        <v>119.68747829710395</v>
      </c>
      <c r="H25" s="11">
        <f>E25-F25</f>
        <v>-18898.666666666657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2"/>
        <v>6250</v>
      </c>
      <c r="F26" s="28">
        <v>7500</v>
      </c>
      <c r="G26" s="10">
        <v>100</v>
      </c>
      <c r="H26" s="11">
        <f>E26-F26</f>
        <v>-1250</v>
      </c>
    </row>
    <row r="27" spans="1:8" x14ac:dyDescent="0.2">
      <c r="A27" s="21" t="s">
        <v>31</v>
      </c>
      <c r="B27" s="22"/>
      <c r="C27" s="27" t="s">
        <v>32</v>
      </c>
      <c r="D27" s="28">
        <v>237300</v>
      </c>
      <c r="E27" s="9">
        <f t="shared" si="2"/>
        <v>197750</v>
      </c>
      <c r="F27" s="28">
        <v>184896.49</v>
      </c>
      <c r="G27" s="10">
        <f>F27/E27*100</f>
        <v>93.5001213653603</v>
      </c>
      <c r="H27" s="11">
        <f t="shared" si="0"/>
        <v>12853.510000000009</v>
      </c>
    </row>
    <row r="28" spans="1:8" x14ac:dyDescent="0.2">
      <c r="A28" s="181" t="s">
        <v>33</v>
      </c>
      <c r="B28" s="182"/>
      <c r="C28" s="27" t="s">
        <v>34</v>
      </c>
      <c r="D28" s="28">
        <v>10500</v>
      </c>
      <c r="E28" s="9">
        <f t="shared" si="2"/>
        <v>8750</v>
      </c>
      <c r="F28" s="28"/>
      <c r="G28" s="10">
        <v>0</v>
      </c>
      <c r="H28" s="11">
        <f t="shared" si="0"/>
        <v>8750</v>
      </c>
    </row>
    <row r="29" spans="1:8" x14ac:dyDescent="0.2">
      <c r="A29" s="118" t="s">
        <v>35</v>
      </c>
      <c r="B29" s="119"/>
      <c r="C29" s="29" t="s">
        <v>36</v>
      </c>
      <c r="D29" s="9">
        <v>7000</v>
      </c>
      <c r="E29" s="9">
        <f t="shared" si="2"/>
        <v>5833.3333333333339</v>
      </c>
      <c r="F29" s="9"/>
      <c r="G29" s="10">
        <f>SUM(F29/E29*100)</f>
        <v>0</v>
      </c>
      <c r="H29" s="11">
        <f>E29-F29</f>
        <v>5833.3333333333339</v>
      </c>
    </row>
    <row r="30" spans="1:8" x14ac:dyDescent="0.2">
      <c r="A30" s="118" t="s">
        <v>37</v>
      </c>
      <c r="B30" s="119"/>
      <c r="C30" s="29" t="s">
        <v>38</v>
      </c>
      <c r="D30" s="9">
        <v>863000</v>
      </c>
      <c r="E30" s="9">
        <f t="shared" si="2"/>
        <v>719166.66666666674</v>
      </c>
      <c r="F30" s="9">
        <v>740136</v>
      </c>
      <c r="G30" s="10">
        <f>SUM(F30/E30*100)</f>
        <v>102.91578215527228</v>
      </c>
      <c r="H30" s="11">
        <f>E30-F30</f>
        <v>-20969.333333333256</v>
      </c>
    </row>
    <row r="31" spans="1:8" x14ac:dyDescent="0.2">
      <c r="A31" s="118" t="s">
        <v>35</v>
      </c>
      <c r="B31" s="119"/>
      <c r="C31" s="29" t="s">
        <v>39</v>
      </c>
      <c r="D31" s="9">
        <v>38000</v>
      </c>
      <c r="E31" s="9">
        <f t="shared" si="2"/>
        <v>31666.666666666664</v>
      </c>
      <c r="F31" s="9">
        <v>26000</v>
      </c>
      <c r="G31" s="10"/>
      <c r="H31" s="11">
        <f>E31-F31</f>
        <v>5666.6666666666642</v>
      </c>
    </row>
    <row r="32" spans="1:8" x14ac:dyDescent="0.2">
      <c r="A32" s="118" t="s">
        <v>40</v>
      </c>
      <c r="B32" s="119"/>
      <c r="C32" s="29" t="s">
        <v>41</v>
      </c>
      <c r="D32" s="9">
        <v>78063</v>
      </c>
      <c r="E32" s="9">
        <f t="shared" si="2"/>
        <v>65052.5</v>
      </c>
      <c r="F32" s="9">
        <v>58547</v>
      </c>
      <c r="G32" s="10">
        <f>SUM(F32/E32*100)</f>
        <v>89.999615695015564</v>
      </c>
      <c r="H32" s="11">
        <f>E32-F32</f>
        <v>6505.5</v>
      </c>
    </row>
    <row r="33" spans="1:8" x14ac:dyDescent="0.2">
      <c r="A33" s="118" t="s">
        <v>42</v>
      </c>
      <c r="B33" s="119"/>
      <c r="C33" s="29" t="s">
        <v>43</v>
      </c>
      <c r="D33" s="9">
        <v>5598283</v>
      </c>
      <c r="E33" s="9">
        <f t="shared" si="2"/>
        <v>4665235.833333333</v>
      </c>
      <c r="F33" s="9">
        <v>1832340</v>
      </c>
      <c r="G33" s="10">
        <f>SUM(F33/E33*100)</f>
        <v>39.276471017988911</v>
      </c>
      <c r="H33" s="11">
        <f t="shared" si="0"/>
        <v>2832895.833333333</v>
      </c>
    </row>
    <row r="34" spans="1:8" x14ac:dyDescent="0.2">
      <c r="A34" s="118" t="s">
        <v>44</v>
      </c>
      <c r="B34" s="119"/>
      <c r="C34" s="29" t="s">
        <v>45</v>
      </c>
      <c r="D34" s="9">
        <v>232400</v>
      </c>
      <c r="E34" s="9">
        <f t="shared" si="2"/>
        <v>193666.66666666669</v>
      </c>
      <c r="F34" s="9">
        <v>126600</v>
      </c>
      <c r="G34" s="10">
        <f>SUM(F34/E34*100)</f>
        <v>65.370051635111864</v>
      </c>
      <c r="H34" s="11">
        <f>E34-F34</f>
        <v>67066.666666666686</v>
      </c>
    </row>
    <row r="35" spans="1:8" ht="12.75" customHeight="1" x14ac:dyDescent="0.2">
      <c r="A35" s="116" t="s">
        <v>46</v>
      </c>
      <c r="B35" s="117"/>
      <c r="C35" s="23"/>
      <c r="D35" s="28">
        <f>SUM(D9:D34)</f>
        <v>9991652.2899999991</v>
      </c>
      <c r="E35" s="9">
        <f>SUM(D35/12*9)</f>
        <v>7493739.2174999993</v>
      </c>
      <c r="F35" s="28">
        <f>SUM(F9:F34)</f>
        <v>5541757.3300000001</v>
      </c>
      <c r="G35" s="10">
        <f>F35/E35*100</f>
        <v>73.951830576895844</v>
      </c>
      <c r="H35" s="11">
        <f t="shared" si="0"/>
        <v>1951981.8874999993</v>
      </c>
    </row>
    <row r="36" spans="1:8" x14ac:dyDescent="0.2">
      <c r="A36" s="113" t="s">
        <v>47</v>
      </c>
      <c r="B36" s="114"/>
      <c r="C36" s="8"/>
      <c r="D36" s="34">
        <v>831300</v>
      </c>
      <c r="E36" s="9">
        <f>SUM(D36/12*10)</f>
        <v>692750</v>
      </c>
      <c r="F36" s="34">
        <v>788543</v>
      </c>
      <c r="G36" s="10">
        <f>F36/E36*100</f>
        <v>113.82793215445687</v>
      </c>
      <c r="H36" s="11">
        <f t="shared" si="0"/>
        <v>-95793</v>
      </c>
    </row>
    <row r="37" spans="1:8" x14ac:dyDescent="0.2">
      <c r="A37" s="175" t="s">
        <v>48</v>
      </c>
      <c r="B37" s="176"/>
      <c r="C37" s="35"/>
      <c r="D37" s="36">
        <v>2088870.25</v>
      </c>
      <c r="E37" s="9">
        <f>SUM(D37/12*10)</f>
        <v>1740725.2083333335</v>
      </c>
      <c r="F37" s="36">
        <v>1777193.63</v>
      </c>
      <c r="G37" s="10">
        <f>F37/E37*100</f>
        <v>102.09501312970491</v>
      </c>
      <c r="H37" s="37">
        <f t="shared" si="0"/>
        <v>-36468.4216666664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 t="shared" ref="D40:D55" si="5">SUM(C40/12*10)</f>
        <v>487083.33333333337</v>
      </c>
      <c r="E40" s="28">
        <v>584500</v>
      </c>
      <c r="F40" s="28">
        <f t="shared" ref="F40:F44" si="6">SUM(E40/D40*100)</f>
        <v>120</v>
      </c>
      <c r="G40" s="40">
        <f>E40-D40</f>
        <v>97416.666666666628</v>
      </c>
      <c r="H40" s="41"/>
    </row>
    <row r="41" spans="1:8" ht="12.75" customHeight="1" x14ac:dyDescent="0.2">
      <c r="A41" s="175" t="s">
        <v>86</v>
      </c>
      <c r="B41" s="176"/>
      <c r="C41" s="110">
        <v>1539348</v>
      </c>
      <c r="D41" s="111">
        <f t="shared" si="5"/>
        <v>1282790</v>
      </c>
      <c r="E41" s="110">
        <v>0</v>
      </c>
      <c r="F41" s="28"/>
      <c r="G41" s="40">
        <f>SUM(E41-D41)</f>
        <v>-1282790</v>
      </c>
      <c r="H41" s="41"/>
    </row>
    <row r="42" spans="1:8" ht="12.75" customHeight="1" x14ac:dyDescent="0.2">
      <c r="A42" s="175" t="s">
        <v>55</v>
      </c>
      <c r="B42" s="176"/>
      <c r="C42" s="110">
        <v>237300</v>
      </c>
      <c r="D42" s="111">
        <f t="shared" si="5"/>
        <v>197750</v>
      </c>
      <c r="E42" s="110">
        <v>237300</v>
      </c>
      <c r="F42" s="28">
        <f t="shared" si="6"/>
        <v>120</v>
      </c>
      <c r="G42" s="40">
        <f t="shared" ref="G42:G59" si="7">SUM(E42-D42)</f>
        <v>39550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719166.66666666674</v>
      </c>
      <c r="E43" s="28">
        <v>863000</v>
      </c>
      <c r="F43" s="28">
        <f t="shared" si="6"/>
        <v>120</v>
      </c>
      <c r="G43" s="40">
        <f>SUM(E43-D43)</f>
        <v>143833.33333333326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583333.33333333337</v>
      </c>
      <c r="E44" s="28">
        <v>700000</v>
      </c>
      <c r="F44" s="28">
        <f t="shared" si="6"/>
        <v>120</v>
      </c>
      <c r="G44" s="40">
        <f t="shared" si="7"/>
        <v>116666.66666666663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2219741.6666666665</v>
      </c>
      <c r="E45" s="28">
        <v>888932.65</v>
      </c>
      <c r="F45" s="28"/>
      <c r="G45" s="40">
        <f>SUM(E45-D45)</f>
        <v>-1330809.0166666666</v>
      </c>
      <c r="H45" s="41"/>
    </row>
    <row r="46" spans="1:8" ht="12.75" customHeight="1" x14ac:dyDescent="0.2">
      <c r="A46" s="175" t="s">
        <v>58</v>
      </c>
      <c r="B46" s="176"/>
      <c r="C46" s="110">
        <v>323877.42</v>
      </c>
      <c r="D46" s="111">
        <f t="shared" si="5"/>
        <v>269897.84999999998</v>
      </c>
      <c r="E46" s="110">
        <v>353877.42</v>
      </c>
      <c r="F46" s="28"/>
      <c r="G46" s="40">
        <f>SUM(E46-D46)</f>
        <v>83979.57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30670</v>
      </c>
      <c r="E47" s="28">
        <v>14000</v>
      </c>
      <c r="F47" s="28"/>
      <c r="G47" s="40">
        <f>SUM(E47-D47)</f>
        <v>-16670</v>
      </c>
      <c r="H47" s="41"/>
    </row>
    <row r="48" spans="1:8" x14ac:dyDescent="0.2">
      <c r="A48" s="113" t="s">
        <v>60</v>
      </c>
      <c r="B48" s="42"/>
      <c r="C48" s="34">
        <v>90000</v>
      </c>
      <c r="D48" s="34">
        <f t="shared" si="5"/>
        <v>75000</v>
      </c>
      <c r="E48" s="34">
        <v>84734</v>
      </c>
      <c r="F48" s="28">
        <f>E48/D48*100</f>
        <v>112.97866666666667</v>
      </c>
      <c r="G48" s="40">
        <f t="shared" si="7"/>
        <v>9734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95000</v>
      </c>
      <c r="E49" s="34">
        <v>319628</v>
      </c>
      <c r="F49" s="28">
        <f>E49/D49*100</f>
        <v>336.45052631578949</v>
      </c>
      <c r="G49" s="40">
        <f t="shared" si="7"/>
        <v>224628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65000</v>
      </c>
      <c r="E50" s="34">
        <v>102013.42</v>
      </c>
      <c r="F50" s="28">
        <f>E50/D50*100</f>
        <v>156.94372307692308</v>
      </c>
      <c r="G50" s="40">
        <f t="shared" si="7"/>
        <v>37013.42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87000</v>
      </c>
      <c r="E51" s="34">
        <v>123370</v>
      </c>
      <c r="F51" s="28">
        <f>SUM(E51/D51*100)</f>
        <v>141.80459770114942</v>
      </c>
      <c r="G51" s="40">
        <f t="shared" si="7"/>
        <v>36370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646250</v>
      </c>
      <c r="E52" s="34">
        <v>487944.13</v>
      </c>
      <c r="F52" s="28">
        <f>SUM(E52/D52*100)</f>
        <v>75.503927272727282</v>
      </c>
      <c r="G52" s="40">
        <f t="shared" si="7"/>
        <v>-158305.87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5000</v>
      </c>
      <c r="E53" s="34">
        <v>1700</v>
      </c>
      <c r="F53" s="28"/>
      <c r="G53" s="40">
        <f t="shared" si="7"/>
        <v>-3300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1390743.3333333335</v>
      </c>
      <c r="E54" s="34">
        <v>1733125</v>
      </c>
      <c r="F54" s="34">
        <f>SUM(E54/D54*100)</f>
        <v>124.61860923295214</v>
      </c>
      <c r="G54" s="40">
        <f t="shared" si="7"/>
        <v>342381.66666666651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83333.333333333343</v>
      </c>
      <c r="E55" s="34">
        <v>182115.98</v>
      </c>
      <c r="F55" s="34">
        <f>SUM(E55/D55*100)</f>
        <v>218.539176</v>
      </c>
      <c r="G55" s="40">
        <f t="shared" ref="G55" si="8">SUM(E55-D55)</f>
        <v>98782.646666666667</v>
      </c>
      <c r="H55" s="40"/>
    </row>
    <row r="56" spans="1:8" ht="12.75" customHeight="1" x14ac:dyDescent="0.2">
      <c r="A56" s="175" t="s">
        <v>75</v>
      </c>
      <c r="B56" s="176"/>
      <c r="C56" s="34">
        <v>0</v>
      </c>
      <c r="D56" s="34">
        <f t="shared" ref="D56" si="9">SUM(C56/12*9)</f>
        <v>0</v>
      </c>
      <c r="E56" s="34"/>
      <c r="F56" s="34"/>
      <c r="G56" s="40">
        <f t="shared" ref="G56" si="10">SUM(E56-D56)</f>
        <v>0</v>
      </c>
      <c r="H56" s="40"/>
    </row>
    <row r="57" spans="1:8" ht="12.75" customHeight="1" x14ac:dyDescent="0.2">
      <c r="A57" s="175" t="s">
        <v>75</v>
      </c>
      <c r="B57" s="176"/>
      <c r="C57" s="34">
        <v>2000</v>
      </c>
      <c r="D57" s="34">
        <f>SUM(C57/12*10)</f>
        <v>1666.6666666666665</v>
      </c>
      <c r="E57" s="34">
        <v>0</v>
      </c>
      <c r="F57" s="34">
        <f>SUM(E57/D57*100)</f>
        <v>0</v>
      </c>
      <c r="G57" s="40">
        <f t="shared" si="7"/>
        <v>-1666.6666666666665</v>
      </c>
      <c r="H57" s="40"/>
    </row>
    <row r="58" spans="1:8" x14ac:dyDescent="0.2">
      <c r="A58" s="175" t="s">
        <v>66</v>
      </c>
      <c r="B58" s="176"/>
      <c r="C58" s="34">
        <f>SUM(C48:C57)</f>
        <v>2938792</v>
      </c>
      <c r="D58" s="34">
        <f>SUM(C58/12*10)</f>
        <v>2448993.3333333335</v>
      </c>
      <c r="E58" s="34">
        <f>SUM(E48:E57)</f>
        <v>3034630.53</v>
      </c>
      <c r="F58" s="44">
        <f>SUM(E58/D58*100)</f>
        <v>123.91338468323036</v>
      </c>
      <c r="G58" s="40">
        <f t="shared" si="7"/>
        <v>585637.19666666631</v>
      </c>
      <c r="H58" s="40"/>
    </row>
    <row r="59" spans="1:8" x14ac:dyDescent="0.2">
      <c r="A59" s="45" t="s">
        <v>67</v>
      </c>
      <c r="B59" s="46"/>
      <c r="C59" s="34">
        <f>SUM(C40,C58,C42,C43,C44,C45,C41,C47,C46)</f>
        <v>9887311.4199999999</v>
      </c>
      <c r="D59" s="34">
        <f>SUM(C59/12*10)</f>
        <v>8239426.1833333327</v>
      </c>
      <c r="E59" s="34">
        <f>SUM(E40+E41+E42+E43+E44+E58+E45+E46+E47)</f>
        <v>6676240.5999999996</v>
      </c>
      <c r="F59" s="34">
        <f>E59/D59*100</f>
        <v>81.02798000065421</v>
      </c>
      <c r="G59" s="40">
        <f t="shared" si="7"/>
        <v>-1563185.583333333</v>
      </c>
      <c r="H59" s="40"/>
    </row>
    <row r="61" spans="1:8" ht="12.75" customHeight="1" x14ac:dyDescent="0.2"/>
    <row r="62" spans="1:8" x14ac:dyDescent="0.2">
      <c r="A62" s="177" t="s">
        <v>106</v>
      </c>
      <c r="B62" s="177"/>
      <c r="C62" s="100">
        <v>1305328.32</v>
      </c>
    </row>
    <row r="63" spans="1:8" x14ac:dyDescent="0.2">
      <c r="B63" s="120" t="s">
        <v>92</v>
      </c>
    </row>
    <row r="64" spans="1:8" x14ac:dyDescent="0.2">
      <c r="B64" s="120" t="s">
        <v>93</v>
      </c>
      <c r="C64" s="100">
        <v>1216.69</v>
      </c>
    </row>
    <row r="65" spans="1:3" x14ac:dyDescent="0.2">
      <c r="B65" s="120" t="s">
        <v>94</v>
      </c>
      <c r="C65" s="100">
        <v>114370.1</v>
      </c>
    </row>
    <row r="66" spans="1:3" x14ac:dyDescent="0.2">
      <c r="B66" s="120" t="s">
        <v>95</v>
      </c>
      <c r="C66" s="100">
        <f>C62-C64-C65</f>
        <v>1189741.53</v>
      </c>
    </row>
    <row r="67" spans="1:3" ht="12.75" customHeight="1" x14ac:dyDescent="0.2">
      <c r="A67" s="178"/>
      <c r="B67" s="178"/>
      <c r="C67" s="178"/>
    </row>
    <row r="68" spans="1:3" ht="12.75" customHeight="1" x14ac:dyDescent="0.2"/>
  </sheetData>
  <mergeCells count="27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58:B58"/>
    <mergeCell ref="A62:B62"/>
    <mergeCell ref="A67:C67"/>
    <mergeCell ref="A52:B52"/>
    <mergeCell ref="A53:B53"/>
    <mergeCell ref="A54:B54"/>
    <mergeCell ref="A55:B55"/>
    <mergeCell ref="A56:B56"/>
    <mergeCell ref="A57:B57"/>
  </mergeCells>
  <pageMargins left="0.74803149606299213" right="0" top="0.59055118110236227" bottom="0.39370078740157483" header="0.51181102362204722" footer="0.31496062992125984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opLeftCell="A13" workbookViewId="0">
      <selection activeCell="F38" sqref="F38"/>
    </sheetView>
  </sheetViews>
  <sheetFormatPr defaultRowHeight="12.75" x14ac:dyDescent="0.2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69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3" t="s">
        <v>4</v>
      </c>
      <c r="D8" s="4" t="s">
        <v>70</v>
      </c>
      <c r="E8" s="4" t="s">
        <v>71</v>
      </c>
      <c r="F8" s="4" t="s">
        <v>72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SUM(D9/12*1)</f>
        <v>153075</v>
      </c>
      <c r="F9" s="9">
        <v>166023</v>
      </c>
      <c r="G9" s="10">
        <f>F9/E9*100</f>
        <v>108.45859872611466</v>
      </c>
      <c r="H9" s="11">
        <f t="shared" ref="H9:H37" si="0">E9-F9</f>
        <v>-12948</v>
      </c>
    </row>
    <row r="10" spans="1:14" x14ac:dyDescent="0.2">
      <c r="A10" s="12" t="s">
        <v>8</v>
      </c>
      <c r="B10" s="13"/>
      <c r="C10" s="8">
        <v>213</v>
      </c>
      <c r="D10" s="9">
        <v>551700</v>
      </c>
      <c r="E10" s="9">
        <f t="shared" ref="E10:E37" si="1">SUM(D10/12*1)</f>
        <v>45975</v>
      </c>
      <c r="F10" s="9">
        <v>-3867</v>
      </c>
      <c r="G10" s="10">
        <f>F10/E10*100</f>
        <v>-8.411092985318108</v>
      </c>
      <c r="H10" s="11">
        <f t="shared" si="0"/>
        <v>49842</v>
      </c>
    </row>
    <row r="11" spans="1:14" x14ac:dyDescent="0.2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4400</v>
      </c>
      <c r="F12" s="17"/>
      <c r="G12" s="10">
        <f>F12/E12*100</f>
        <v>0</v>
      </c>
      <c r="H12" s="11">
        <f t="shared" si="0"/>
        <v>4400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333.33333333333331</v>
      </c>
      <c r="F13" s="9"/>
      <c r="G13" s="20"/>
      <c r="H13" s="11">
        <f t="shared" si="0"/>
        <v>333.33333333333331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350</v>
      </c>
      <c r="F14" s="9"/>
      <c r="G14" s="20"/>
      <c r="H14" s="11">
        <f>E14-F14</f>
        <v>350</v>
      </c>
    </row>
    <row r="15" spans="1:14" s="50" customFormat="1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4441.666666666667</v>
      </c>
      <c r="F15" s="9"/>
      <c r="G15" s="10">
        <f t="shared" ref="G15" si="2">F15/E15*100</f>
        <v>0</v>
      </c>
      <c r="H15" s="11">
        <f t="shared" ref="H15" si="3">E15-F15</f>
        <v>4441.666666666667</v>
      </c>
    </row>
    <row r="16" spans="1:14" x14ac:dyDescent="0.2">
      <c r="A16" s="47" t="s">
        <v>15</v>
      </c>
      <c r="B16" s="48"/>
      <c r="C16" s="19" t="s">
        <v>16</v>
      </c>
      <c r="D16" s="9">
        <v>72600</v>
      </c>
      <c r="E16" s="9">
        <f t="shared" si="1"/>
        <v>6050</v>
      </c>
      <c r="F16" s="9"/>
      <c r="G16" s="10">
        <f t="shared" ref="G16:G21" si="4">F16/E16*100</f>
        <v>0</v>
      </c>
      <c r="H16" s="11">
        <f>E16-F16</f>
        <v>6050</v>
      </c>
    </row>
    <row r="17" spans="1:8" x14ac:dyDescent="0.2">
      <c r="A17" s="47" t="s">
        <v>17</v>
      </c>
      <c r="B17" s="48"/>
      <c r="C17" s="19" t="s">
        <v>18</v>
      </c>
      <c r="D17" s="9">
        <v>24500</v>
      </c>
      <c r="E17" s="9">
        <f t="shared" si="1"/>
        <v>2041.6666666666667</v>
      </c>
      <c r="F17" s="9">
        <v>21335</v>
      </c>
      <c r="G17" s="10">
        <f t="shared" si="4"/>
        <v>1044.9795918367347</v>
      </c>
      <c r="H17" s="11">
        <f>E17-F17</f>
        <v>-19293.333333333332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583.33333333333337</v>
      </c>
      <c r="F18" s="9"/>
      <c r="G18" s="10">
        <f t="shared" si="4"/>
        <v>0</v>
      </c>
      <c r="H18" s="11">
        <f t="shared" si="0"/>
        <v>583.33333333333337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2416.6666666666665</v>
      </c>
      <c r="F19" s="24"/>
      <c r="G19" s="10">
        <f t="shared" si="4"/>
        <v>0</v>
      </c>
      <c r="H19" s="11">
        <f>E19-F19</f>
        <v>2416.6666666666665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3108.3333333333335</v>
      </c>
      <c r="F20" s="24"/>
      <c r="G20" s="10">
        <f t="shared" si="4"/>
        <v>0</v>
      </c>
      <c r="H20" s="11">
        <f t="shared" si="0"/>
        <v>3108.3333333333335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583.33333333333337</v>
      </c>
      <c r="F21" s="9"/>
      <c r="G21" s="10">
        <f t="shared" si="4"/>
        <v>0</v>
      </c>
      <c r="H21" s="11">
        <f>E21-F21</f>
        <v>583.33333333333337</v>
      </c>
    </row>
    <row r="22" spans="1:8" x14ac:dyDescent="0.2">
      <c r="A22" s="12" t="s">
        <v>25</v>
      </c>
      <c r="B22" s="13"/>
      <c r="C22" s="25">
        <v>312</v>
      </c>
      <c r="D22" s="26">
        <v>6000</v>
      </c>
      <c r="E22" s="9">
        <f t="shared" si="1"/>
        <v>500</v>
      </c>
      <c r="F22" s="26"/>
      <c r="G22" s="10">
        <f>SUM(F22/E22*100)</f>
        <v>0</v>
      </c>
      <c r="H22" s="11">
        <f t="shared" si="0"/>
        <v>500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15083.333333333334</v>
      </c>
      <c r="F23" s="26">
        <v>48000</v>
      </c>
      <c r="G23" s="10">
        <f>SUM(F23/E23*100)</f>
        <v>318.23204419889504</v>
      </c>
      <c r="H23" s="11">
        <f t="shared" si="0"/>
        <v>-32916.666666666664</v>
      </c>
    </row>
    <row r="24" spans="1:8" x14ac:dyDescent="0.2">
      <c r="A24" s="6" t="s">
        <v>28</v>
      </c>
      <c r="B24" s="7"/>
      <c r="C24" s="25">
        <v>346</v>
      </c>
      <c r="D24" s="26">
        <v>51400</v>
      </c>
      <c r="E24" s="9">
        <f t="shared" si="1"/>
        <v>4283.333333333333</v>
      </c>
      <c r="F24" s="26"/>
      <c r="G24" s="10">
        <f>F24/E24*100</f>
        <v>0</v>
      </c>
      <c r="H24" s="11">
        <f t="shared" si="0"/>
        <v>4283.333333333333</v>
      </c>
    </row>
    <row r="25" spans="1:8" s="50" customFormat="1" ht="12" customHeight="1" x14ac:dyDescent="0.2">
      <c r="A25" s="187" t="s">
        <v>24</v>
      </c>
      <c r="B25" s="188"/>
      <c r="C25" s="49">
        <v>291</v>
      </c>
      <c r="D25" s="9">
        <v>45300</v>
      </c>
      <c r="E25" s="9">
        <f t="shared" si="1"/>
        <v>3775</v>
      </c>
      <c r="F25" s="9">
        <v>11128</v>
      </c>
      <c r="G25" s="10">
        <f>SUM(F25/E25*100)</f>
        <v>294.78145695364242</v>
      </c>
      <c r="H25" s="11">
        <f>E25-F25</f>
        <v>-7353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625</v>
      </c>
      <c r="F26" s="28"/>
      <c r="G26" s="10"/>
      <c r="H26" s="11">
        <f>E26-F26</f>
        <v>625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18566.666666666668</v>
      </c>
      <c r="F27" s="28"/>
      <c r="G27" s="10">
        <f>F27/E27*100</f>
        <v>0</v>
      </c>
      <c r="H27" s="11">
        <f t="shared" si="0"/>
        <v>18566.666666666668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12" t="s">
        <v>35</v>
      </c>
      <c r="B29" s="13"/>
      <c r="C29" s="29" t="s">
        <v>36</v>
      </c>
      <c r="D29" s="9">
        <v>7000</v>
      </c>
      <c r="E29" s="9">
        <f t="shared" si="1"/>
        <v>583.33333333333337</v>
      </c>
      <c r="F29" s="9"/>
      <c r="G29" s="10">
        <f>SUM(F29/E29*100)</f>
        <v>0</v>
      </c>
      <c r="H29" s="11">
        <f>E29-F29</f>
        <v>583.33333333333337</v>
      </c>
    </row>
    <row r="30" spans="1:8" x14ac:dyDescent="0.2">
      <c r="A30" s="12" t="s">
        <v>37</v>
      </c>
      <c r="B30" s="13"/>
      <c r="C30" s="29" t="s">
        <v>38</v>
      </c>
      <c r="D30" s="9">
        <v>663000</v>
      </c>
      <c r="E30" s="9">
        <f t="shared" si="1"/>
        <v>55250</v>
      </c>
      <c r="F30" s="9"/>
      <c r="G30" s="10">
        <f>SUM(F30/E30*100)</f>
        <v>0</v>
      </c>
      <c r="H30" s="11">
        <f>E30-F30</f>
        <v>55250</v>
      </c>
    </row>
    <row r="31" spans="1:8" x14ac:dyDescent="0.2">
      <c r="A31" s="12" t="s">
        <v>35</v>
      </c>
      <c r="B31" s="13"/>
      <c r="C31" s="29" t="s">
        <v>39</v>
      </c>
      <c r="D31" s="9">
        <v>32000</v>
      </c>
      <c r="E31" s="9">
        <f t="shared" si="1"/>
        <v>2666.6666666666665</v>
      </c>
      <c r="F31" s="9"/>
      <c r="G31" s="10"/>
      <c r="H31" s="11">
        <f>E31-F31</f>
        <v>2666.6666666666665</v>
      </c>
    </row>
    <row r="32" spans="1:8" x14ac:dyDescent="0.2">
      <c r="A32" s="12" t="s">
        <v>40</v>
      </c>
      <c r="B32" s="13"/>
      <c r="C32" s="29" t="s">
        <v>41</v>
      </c>
      <c r="D32" s="9">
        <v>58900</v>
      </c>
      <c r="E32" s="9">
        <f t="shared" si="1"/>
        <v>4908.333333333333</v>
      </c>
      <c r="F32" s="9"/>
      <c r="G32" s="10">
        <f>SUM(F32/E32*100)</f>
        <v>0</v>
      </c>
      <c r="H32" s="11">
        <f>E32-F32</f>
        <v>4908.333333333333</v>
      </c>
    </row>
    <row r="33" spans="1:8" x14ac:dyDescent="0.2">
      <c r="A33" s="12" t="s">
        <v>42</v>
      </c>
      <c r="B33" s="13"/>
      <c r="C33" s="29" t="s">
        <v>43</v>
      </c>
      <c r="D33" s="9">
        <v>985000</v>
      </c>
      <c r="E33" s="9">
        <f t="shared" si="1"/>
        <v>82083.333333333328</v>
      </c>
      <c r="F33" s="9"/>
      <c r="G33" s="10">
        <f>SUM(F33/E33*100)</f>
        <v>0</v>
      </c>
      <c r="H33" s="11">
        <f t="shared" si="0"/>
        <v>82083.333333333328</v>
      </c>
    </row>
    <row r="34" spans="1:8" x14ac:dyDescent="0.2">
      <c r="A34" s="12" t="s">
        <v>44</v>
      </c>
      <c r="B34" s="13"/>
      <c r="C34" s="29" t="s">
        <v>45</v>
      </c>
      <c r="D34" s="9">
        <v>0</v>
      </c>
      <c r="E34" s="9">
        <f t="shared" si="1"/>
        <v>0</v>
      </c>
      <c r="F34" s="9"/>
      <c r="G34" s="10" t="e">
        <f>SUM(F34/E34*100)</f>
        <v>#DIV/0!</v>
      </c>
      <c r="H34" s="11">
        <f>E34-F34</f>
        <v>0</v>
      </c>
    </row>
    <row r="35" spans="1:8" ht="12.75" customHeight="1" x14ac:dyDescent="0.2">
      <c r="A35" s="30" t="s">
        <v>46</v>
      </c>
      <c r="B35" s="31"/>
      <c r="C35" s="23"/>
      <c r="D35" s="28">
        <f>SUM(D9:D34)</f>
        <v>4940200</v>
      </c>
      <c r="E35" s="9">
        <f t="shared" si="1"/>
        <v>411683.33333333331</v>
      </c>
      <c r="F35" s="28">
        <f>SUM(F9:F34)</f>
        <v>242619</v>
      </c>
      <c r="G35" s="10">
        <f>F35/E35*100</f>
        <v>58.93340350593094</v>
      </c>
      <c r="H35" s="11">
        <f t="shared" si="0"/>
        <v>169064.33333333331</v>
      </c>
    </row>
    <row r="36" spans="1:8" x14ac:dyDescent="0.2">
      <c r="A36" s="32" t="s">
        <v>47</v>
      </c>
      <c r="B36" s="33"/>
      <c r="C36" s="8"/>
      <c r="D36" s="34">
        <v>831300</v>
      </c>
      <c r="E36" s="9">
        <f t="shared" si="1"/>
        <v>69275</v>
      </c>
      <c r="F36" s="34">
        <v>51717</v>
      </c>
      <c r="G36" s="10">
        <f>F36/E36*100</f>
        <v>74.654637315048717</v>
      </c>
      <c r="H36" s="11">
        <f t="shared" si="0"/>
        <v>17558</v>
      </c>
    </row>
    <row r="37" spans="1:8" x14ac:dyDescent="0.2">
      <c r="A37" s="175" t="s">
        <v>48</v>
      </c>
      <c r="B37" s="176"/>
      <c r="C37" s="35"/>
      <c r="D37" s="36">
        <v>2132700</v>
      </c>
      <c r="E37" s="9">
        <f t="shared" si="1"/>
        <v>177725</v>
      </c>
      <c r="F37" s="36">
        <v>190901</v>
      </c>
      <c r="G37" s="10">
        <f>F37/E37*100</f>
        <v>107.4137009424673</v>
      </c>
      <c r="H37" s="37">
        <f t="shared" si="0"/>
        <v>-13176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SUM(C40/12*1)</f>
        <v>48708.333333333336</v>
      </c>
      <c r="E40" s="28">
        <v>28100</v>
      </c>
      <c r="F40" s="28">
        <f t="shared" ref="F40:F44" si="5">SUM(E40/D40*100)</f>
        <v>57.690333618477332</v>
      </c>
      <c r="G40" s="40">
        <f>E40-D40</f>
        <v>-20608.333333333336</v>
      </c>
      <c r="H40" s="41"/>
    </row>
    <row r="41" spans="1:8" ht="12.75" customHeight="1" x14ac:dyDescent="0.2">
      <c r="A41" s="175" t="s">
        <v>54</v>
      </c>
      <c r="B41" s="176"/>
      <c r="C41" s="28">
        <v>0</v>
      </c>
      <c r="D41" s="34">
        <f t="shared" ref="D41:D56" si="6">SUM(C41/12*1)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6"/>
        <v>18566.666666666668</v>
      </c>
      <c r="E42" s="28">
        <v>0</v>
      </c>
      <c r="F42" s="28">
        <f t="shared" si="5"/>
        <v>0</v>
      </c>
      <c r="G42" s="40">
        <f t="shared" ref="G42:G58" si="7">SUM(E42-D42)</f>
        <v>-18566.666666666668</v>
      </c>
      <c r="H42" s="41"/>
    </row>
    <row r="43" spans="1:8" ht="12.75" customHeight="1" x14ac:dyDescent="0.2">
      <c r="A43" s="175" t="s">
        <v>56</v>
      </c>
      <c r="B43" s="176"/>
      <c r="C43" s="28">
        <v>663000</v>
      </c>
      <c r="D43" s="34">
        <f t="shared" si="6"/>
        <v>55250</v>
      </c>
      <c r="E43" s="28">
        <v>0</v>
      </c>
      <c r="F43" s="28">
        <f t="shared" si="5"/>
        <v>0</v>
      </c>
      <c r="G43" s="40">
        <f>SUM(E43-D43)</f>
        <v>-55250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6"/>
        <v>58333.333333333336</v>
      </c>
      <c r="E44" s="28">
        <v>0</v>
      </c>
      <c r="F44" s="28">
        <f t="shared" si="5"/>
        <v>0</v>
      </c>
      <c r="G44" s="40">
        <f t="shared" si="7"/>
        <v>-58333.333333333336</v>
      </c>
      <c r="H44" s="41"/>
    </row>
    <row r="45" spans="1:8" ht="12.75" customHeight="1" x14ac:dyDescent="0.2">
      <c r="A45" s="175" t="s">
        <v>58</v>
      </c>
      <c r="B45" s="176"/>
      <c r="C45" s="28">
        <v>0</v>
      </c>
      <c r="D45" s="34">
        <f t="shared" si="6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 x14ac:dyDescent="0.2">
      <c r="A46" s="175" t="s">
        <v>59</v>
      </c>
      <c r="B46" s="176"/>
      <c r="C46" s="28">
        <v>0</v>
      </c>
      <c r="D46" s="34">
        <f t="shared" si="6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 x14ac:dyDescent="0.2">
      <c r="A47" s="175"/>
      <c r="B47" s="176"/>
      <c r="C47" s="28">
        <v>0</v>
      </c>
      <c r="D47" s="34">
        <f t="shared" si="6"/>
        <v>0</v>
      </c>
      <c r="E47" s="28">
        <v>0</v>
      </c>
      <c r="F47" s="28"/>
      <c r="G47" s="40">
        <f>SUM(E47-D47)</f>
        <v>0</v>
      </c>
      <c r="H47" s="41"/>
    </row>
    <row r="48" spans="1:8" x14ac:dyDescent="0.2">
      <c r="A48" s="32" t="s">
        <v>60</v>
      </c>
      <c r="B48" s="42"/>
      <c r="C48" s="34">
        <v>90000</v>
      </c>
      <c r="D48" s="34">
        <f t="shared" si="6"/>
        <v>7500</v>
      </c>
      <c r="E48" s="34">
        <v>1308</v>
      </c>
      <c r="F48" s="28">
        <f>E48/D48*100</f>
        <v>17.440000000000001</v>
      </c>
      <c r="G48" s="40">
        <f t="shared" si="7"/>
        <v>-6192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6"/>
        <v>9500</v>
      </c>
      <c r="E49" s="34">
        <v>0</v>
      </c>
      <c r="F49" s="28">
        <f>E49/D49*100</f>
        <v>0</v>
      </c>
      <c r="G49" s="40">
        <f t="shared" si="7"/>
        <v>-9500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6"/>
        <v>6500</v>
      </c>
      <c r="E50" s="34">
        <v>3099</v>
      </c>
      <c r="F50" s="28">
        <f>E50/D50*100</f>
        <v>47.676923076923075</v>
      </c>
      <c r="G50" s="40">
        <f t="shared" si="7"/>
        <v>-3401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6"/>
        <v>8700</v>
      </c>
      <c r="E51" s="34">
        <v>8425</v>
      </c>
      <c r="F51" s="28">
        <f>SUM(E51/D51*100)</f>
        <v>96.839080459770116</v>
      </c>
      <c r="G51" s="40">
        <f t="shared" si="7"/>
        <v>-275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6"/>
        <v>64625</v>
      </c>
      <c r="E52" s="34">
        <v>36902</v>
      </c>
      <c r="F52" s="28">
        <f>SUM(E52/D52*100)</f>
        <v>57.101740812379106</v>
      </c>
      <c r="G52" s="40">
        <f t="shared" si="7"/>
        <v>-27723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6"/>
        <v>500</v>
      </c>
      <c r="E53" s="34">
        <v>400</v>
      </c>
      <c r="F53" s="28"/>
      <c r="G53" s="40">
        <f t="shared" si="7"/>
        <v>-100</v>
      </c>
      <c r="H53" s="40"/>
    </row>
    <row r="54" spans="1:8" s="50" customFormat="1" ht="12.75" customHeight="1" x14ac:dyDescent="0.2">
      <c r="A54" s="175" t="s">
        <v>76</v>
      </c>
      <c r="B54" s="176"/>
      <c r="C54" s="34">
        <v>1500000</v>
      </c>
      <c r="D54" s="34">
        <f t="shared" si="6"/>
        <v>125000</v>
      </c>
      <c r="E54" s="34">
        <v>0</v>
      </c>
      <c r="F54" s="34">
        <f>SUM(E54/D54*100)</f>
        <v>0</v>
      </c>
      <c r="G54" s="40">
        <f t="shared" si="7"/>
        <v>-125000</v>
      </c>
      <c r="H54" s="40"/>
    </row>
    <row r="55" spans="1:8" s="50" customFormat="1" ht="12.75" customHeight="1" x14ac:dyDescent="0.2">
      <c r="A55" s="175" t="s">
        <v>74</v>
      </c>
      <c r="B55" s="176"/>
      <c r="C55" s="34">
        <v>100000</v>
      </c>
      <c r="D55" s="34">
        <f t="shared" si="6"/>
        <v>8333.3333333333339</v>
      </c>
      <c r="E55" s="34">
        <v>0</v>
      </c>
      <c r="F55" s="34">
        <f>SUM(E55/D55*100)</f>
        <v>0</v>
      </c>
      <c r="G55" s="40">
        <f t="shared" ref="G55" si="8">SUM(E55-D55)</f>
        <v>-8333.3333333333339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6"/>
        <v>166.66666666666666</v>
      </c>
      <c r="E56" s="34">
        <v>0</v>
      </c>
      <c r="F56" s="34">
        <f>SUM(E56/D56*100)</f>
        <v>0</v>
      </c>
      <c r="G56" s="40">
        <f t="shared" si="7"/>
        <v>-166.66666666666666</v>
      </c>
      <c r="H56" s="40"/>
    </row>
    <row r="57" spans="1:8" x14ac:dyDescent="0.2">
      <c r="A57" s="175" t="s">
        <v>66</v>
      </c>
      <c r="B57" s="176"/>
      <c r="C57" s="34">
        <f>SUM(C48:C56)</f>
        <v>2769900</v>
      </c>
      <c r="D57" s="34">
        <f>SUM(D48:D56)</f>
        <v>230825</v>
      </c>
      <c r="E57" s="34">
        <f>SUM(E48:E56)</f>
        <v>50134</v>
      </c>
      <c r="F57" s="44">
        <f>SUM(E57/D57*100)</f>
        <v>21.719484457922668</v>
      </c>
      <c r="G57" s="40">
        <f t="shared" si="7"/>
        <v>-180691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4940200</v>
      </c>
      <c r="D58" s="34">
        <f>SUM(D40+D41+D42+D43+D44+D57+D45+D46+D47)</f>
        <v>411683.33333333337</v>
      </c>
      <c r="E58" s="34">
        <f>SUM(E40+E41+E42+E43+E44+E57+E45+E46+E47)</f>
        <v>78234</v>
      </c>
      <c r="F58" s="34">
        <f>E58/D58*100</f>
        <v>19.00344115622849</v>
      </c>
      <c r="G58" s="40">
        <f t="shared" si="7"/>
        <v>-333449.33333333337</v>
      </c>
      <c r="H58" s="40"/>
    </row>
    <row r="60" spans="1:8" ht="21" customHeight="1" x14ac:dyDescent="0.2">
      <c r="E60" s="189"/>
      <c r="F60" s="189"/>
      <c r="G60" s="189"/>
    </row>
    <row r="61" spans="1:8" ht="12.75" customHeight="1" x14ac:dyDescent="0.2"/>
    <row r="62" spans="1:8" x14ac:dyDescent="0.2">
      <c r="E62" s="189"/>
      <c r="F62" s="189"/>
    </row>
    <row r="63" spans="1:8" ht="12.75" customHeight="1" x14ac:dyDescent="0.2"/>
    <row r="64" spans="1:8" ht="12.75" customHeight="1" x14ac:dyDescent="0.2">
      <c r="A64" s="178"/>
      <c r="B64" s="178"/>
      <c r="C64" s="178"/>
    </row>
    <row r="65" ht="12.75" customHeight="1" x14ac:dyDescent="0.2"/>
  </sheetData>
  <mergeCells count="27">
    <mergeCell ref="A64:C64"/>
    <mergeCell ref="A52:B52"/>
    <mergeCell ref="A53:B53"/>
    <mergeCell ref="A56:B56"/>
    <mergeCell ref="A57:B57"/>
    <mergeCell ref="A55:B55"/>
    <mergeCell ref="A54:B54"/>
    <mergeCell ref="E60:G60"/>
    <mergeCell ref="E62:F62"/>
    <mergeCell ref="A44:B44"/>
    <mergeCell ref="A45:B45"/>
    <mergeCell ref="A46:B46"/>
    <mergeCell ref="A47:B47"/>
    <mergeCell ref="A50:B50"/>
    <mergeCell ref="A51:B51"/>
    <mergeCell ref="A43:B43"/>
    <mergeCell ref="B4:H4"/>
    <mergeCell ref="B5:F5"/>
    <mergeCell ref="C6:F6"/>
    <mergeCell ref="A8:B8"/>
    <mergeCell ref="A23:B23"/>
    <mergeCell ref="A28:B28"/>
    <mergeCell ref="A37:B37"/>
    <mergeCell ref="A39:B39"/>
    <mergeCell ref="A41:B41"/>
    <mergeCell ref="A42:B42"/>
    <mergeCell ref="A25:B25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28" workbookViewId="0">
      <selection activeCell="E65" sqref="E65"/>
    </sheetView>
  </sheetViews>
  <sheetFormatPr defaultColWidth="9.140625" defaultRowHeight="12.75" x14ac:dyDescent="0.2"/>
  <cols>
    <col min="1" max="1" width="9.140625" style="58"/>
    <col min="2" max="2" width="13.140625" style="58" customWidth="1"/>
    <col min="3" max="3" width="11.140625" style="58" customWidth="1"/>
    <col min="4" max="4" width="12.5703125" style="58" customWidth="1"/>
    <col min="5" max="6" width="11.85546875" style="58" customWidth="1"/>
    <col min="7" max="7" width="10.5703125" style="58" customWidth="1"/>
    <col min="8" max="8" width="8.85546875" style="58" customWidth="1"/>
    <col min="9" max="16384" width="9.140625" style="58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78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53" t="s">
        <v>4</v>
      </c>
      <c r="D8" s="4" t="s">
        <v>70</v>
      </c>
      <c r="E8" s="4" t="s">
        <v>79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SUM(D9/12*2)</f>
        <v>306150</v>
      </c>
      <c r="F9" s="9">
        <v>320823</v>
      </c>
      <c r="G9" s="10">
        <f>F9/E9*100</f>
        <v>104.79274865262127</v>
      </c>
      <c r="H9" s="11">
        <f t="shared" ref="H9:H37" si="0">E9-F9</f>
        <v>-14673</v>
      </c>
    </row>
    <row r="10" spans="1:14" x14ac:dyDescent="0.2">
      <c r="A10" s="56" t="s">
        <v>8</v>
      </c>
      <c r="B10" s="57"/>
      <c r="C10" s="8">
        <v>213</v>
      </c>
      <c r="D10" s="9">
        <v>551700</v>
      </c>
      <c r="E10" s="9">
        <f t="shared" ref="E10:E37" si="1">SUM(D10/12*2)</f>
        <v>91950</v>
      </c>
      <c r="F10" s="9">
        <v>42354</v>
      </c>
      <c r="G10" s="10">
        <f>F10/E10*100</f>
        <v>46.061990212071777</v>
      </c>
      <c r="H10" s="11">
        <f t="shared" si="0"/>
        <v>49596</v>
      </c>
    </row>
    <row r="11" spans="1:14" x14ac:dyDescent="0.2">
      <c r="A11" s="56" t="s">
        <v>9</v>
      </c>
      <c r="B11" s="5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8800</v>
      </c>
      <c r="F12" s="17">
        <v>3792</v>
      </c>
      <c r="G12" s="10">
        <f>F12/E12*100</f>
        <v>43.090909090909093</v>
      </c>
      <c r="H12" s="11">
        <f t="shared" si="0"/>
        <v>5008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666.66666666666663</v>
      </c>
      <c r="F13" s="9"/>
      <c r="G13" s="20"/>
      <c r="H13" s="11">
        <f t="shared" si="0"/>
        <v>666.66666666666663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700</v>
      </c>
      <c r="F14" s="9"/>
      <c r="G14" s="20"/>
      <c r="H14" s="11">
        <f>E14-F14</f>
        <v>700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8883.3333333333339</v>
      </c>
      <c r="F15" s="9">
        <v>25250</v>
      </c>
      <c r="G15" s="10">
        <f t="shared" ref="G15:G21" si="2">F15/E15*100</f>
        <v>284.24015009380861</v>
      </c>
      <c r="H15" s="11">
        <f t="shared" ref="H15" si="3">E15-F15</f>
        <v>-16366.666666666666</v>
      </c>
    </row>
    <row r="16" spans="1:14" x14ac:dyDescent="0.2">
      <c r="A16" s="56" t="s">
        <v>15</v>
      </c>
      <c r="B16" s="57"/>
      <c r="C16" s="19" t="s">
        <v>16</v>
      </c>
      <c r="D16" s="9">
        <v>72600</v>
      </c>
      <c r="E16" s="9">
        <f t="shared" si="1"/>
        <v>12100</v>
      </c>
      <c r="F16" s="9">
        <v>9850</v>
      </c>
      <c r="G16" s="10">
        <f t="shared" si="2"/>
        <v>81.40495867768594</v>
      </c>
      <c r="H16" s="11">
        <f>E16-F16</f>
        <v>2250</v>
      </c>
    </row>
    <row r="17" spans="1:8" x14ac:dyDescent="0.2">
      <c r="A17" s="56" t="s">
        <v>17</v>
      </c>
      <c r="B17" s="57"/>
      <c r="C17" s="19" t="s">
        <v>18</v>
      </c>
      <c r="D17" s="9">
        <v>24500</v>
      </c>
      <c r="E17" s="9">
        <f t="shared" si="1"/>
        <v>4083.3333333333335</v>
      </c>
      <c r="F17" s="9">
        <v>24067</v>
      </c>
      <c r="G17" s="10">
        <f t="shared" si="2"/>
        <v>589.39591836734689</v>
      </c>
      <c r="H17" s="11">
        <f>E17-F17</f>
        <v>-19983.666666666668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1166.6666666666667</v>
      </c>
      <c r="F18" s="9"/>
      <c r="G18" s="10">
        <f t="shared" si="2"/>
        <v>0</v>
      </c>
      <c r="H18" s="11">
        <f t="shared" si="0"/>
        <v>1166.6666666666667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4833.333333333333</v>
      </c>
      <c r="F19" s="24">
        <v>21</v>
      </c>
      <c r="G19" s="10">
        <f t="shared" si="2"/>
        <v>0.43448275862068969</v>
      </c>
      <c r="H19" s="11">
        <f>E19-F19</f>
        <v>4812.333333333333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6216.666666666667</v>
      </c>
      <c r="F20" s="24">
        <v>8400</v>
      </c>
      <c r="G20" s="10">
        <f t="shared" si="2"/>
        <v>135.12064343163539</v>
      </c>
      <c r="H20" s="11">
        <f t="shared" si="0"/>
        <v>-2183.333333333333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1166.6666666666667</v>
      </c>
      <c r="F21" s="9"/>
      <c r="G21" s="10">
        <f t="shared" si="2"/>
        <v>0</v>
      </c>
      <c r="H21" s="11">
        <f>E21-F21</f>
        <v>1166.6666666666667</v>
      </c>
    </row>
    <row r="22" spans="1:8" x14ac:dyDescent="0.2">
      <c r="A22" s="56" t="s">
        <v>25</v>
      </c>
      <c r="B22" s="57"/>
      <c r="C22" s="25">
        <v>312</v>
      </c>
      <c r="D22" s="26">
        <v>6000</v>
      </c>
      <c r="E22" s="9">
        <f t="shared" si="1"/>
        <v>1000</v>
      </c>
      <c r="F22" s="26"/>
      <c r="G22" s="10">
        <f>SUM(F22/E22*100)</f>
        <v>0</v>
      </c>
      <c r="H22" s="11">
        <f t="shared" si="0"/>
        <v>1000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30166.666666666668</v>
      </c>
      <c r="F23" s="26">
        <v>48000</v>
      </c>
      <c r="G23" s="10">
        <f>SUM(F23/E23*100)</f>
        <v>159.11602209944752</v>
      </c>
      <c r="H23" s="11">
        <f t="shared" si="0"/>
        <v>-17833.333333333332</v>
      </c>
    </row>
    <row r="24" spans="1:8" x14ac:dyDescent="0.2">
      <c r="A24" s="6" t="s">
        <v>28</v>
      </c>
      <c r="B24" s="7"/>
      <c r="C24" s="25">
        <v>346</v>
      </c>
      <c r="D24" s="26">
        <v>51400</v>
      </c>
      <c r="E24" s="9">
        <f t="shared" si="1"/>
        <v>8566.6666666666661</v>
      </c>
      <c r="F24" s="26"/>
      <c r="G24" s="10">
        <f>F24/E24*100</f>
        <v>0</v>
      </c>
      <c r="H24" s="11">
        <f t="shared" si="0"/>
        <v>8566.6666666666661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45300</v>
      </c>
      <c r="E25" s="9">
        <f t="shared" si="1"/>
        <v>7550</v>
      </c>
      <c r="F25" s="9">
        <v>11553</v>
      </c>
      <c r="G25" s="10">
        <f>SUM(F25/E25*100)</f>
        <v>153.01986754966887</v>
      </c>
      <c r="H25" s="11">
        <f>E25-F25</f>
        <v>-4003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1250</v>
      </c>
      <c r="F26" s="28"/>
      <c r="G26" s="10"/>
      <c r="H26" s="11">
        <f>E26-F26</f>
        <v>1250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37133.333333333336</v>
      </c>
      <c r="F27" s="28"/>
      <c r="G27" s="10">
        <f>F27/E27*100</f>
        <v>0</v>
      </c>
      <c r="H27" s="11">
        <f t="shared" si="0"/>
        <v>37133.333333333336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56" t="s">
        <v>35</v>
      </c>
      <c r="B29" s="57"/>
      <c r="C29" s="29" t="s">
        <v>36</v>
      </c>
      <c r="D29" s="9">
        <v>7000</v>
      </c>
      <c r="E29" s="9">
        <f t="shared" si="1"/>
        <v>1166.6666666666667</v>
      </c>
      <c r="F29" s="9"/>
      <c r="G29" s="10">
        <f>SUM(F29/E29*100)</f>
        <v>0</v>
      </c>
      <c r="H29" s="11">
        <f>E29-F29</f>
        <v>1166.6666666666667</v>
      </c>
    </row>
    <row r="30" spans="1:8" x14ac:dyDescent="0.2">
      <c r="A30" s="56" t="s">
        <v>37</v>
      </c>
      <c r="B30" s="57"/>
      <c r="C30" s="29" t="s">
        <v>38</v>
      </c>
      <c r="D30" s="9">
        <v>663000</v>
      </c>
      <c r="E30" s="9">
        <f t="shared" si="1"/>
        <v>110500</v>
      </c>
      <c r="F30" s="9">
        <v>88224</v>
      </c>
      <c r="G30" s="10">
        <f>SUM(F30/E30*100)</f>
        <v>79.840723981900453</v>
      </c>
      <c r="H30" s="11">
        <f>E30-F30</f>
        <v>22276</v>
      </c>
    </row>
    <row r="31" spans="1:8" x14ac:dyDescent="0.2">
      <c r="A31" s="56" t="s">
        <v>35</v>
      </c>
      <c r="B31" s="57"/>
      <c r="C31" s="29" t="s">
        <v>39</v>
      </c>
      <c r="D31" s="9">
        <v>32000</v>
      </c>
      <c r="E31" s="9">
        <f t="shared" si="1"/>
        <v>5333.333333333333</v>
      </c>
      <c r="F31" s="9"/>
      <c r="G31" s="10"/>
      <c r="H31" s="11">
        <f>E31-F31</f>
        <v>5333.333333333333</v>
      </c>
    </row>
    <row r="32" spans="1:8" x14ac:dyDescent="0.2">
      <c r="A32" s="56" t="s">
        <v>40</v>
      </c>
      <c r="B32" s="57"/>
      <c r="C32" s="29" t="s">
        <v>41</v>
      </c>
      <c r="D32" s="9">
        <v>58900</v>
      </c>
      <c r="E32" s="9">
        <f t="shared" si="1"/>
        <v>9816.6666666666661</v>
      </c>
      <c r="F32" s="9">
        <v>6505</v>
      </c>
      <c r="G32" s="10">
        <f>SUM(F32/E32*100)</f>
        <v>66.264855687606115</v>
      </c>
      <c r="H32" s="11">
        <f>E32-F32</f>
        <v>3311.6666666666661</v>
      </c>
    </row>
    <row r="33" spans="1:8" x14ac:dyDescent="0.2">
      <c r="A33" s="56" t="s">
        <v>42</v>
      </c>
      <c r="B33" s="57"/>
      <c r="C33" s="29" t="s">
        <v>43</v>
      </c>
      <c r="D33" s="9">
        <v>985000</v>
      </c>
      <c r="E33" s="9">
        <f t="shared" si="1"/>
        <v>164166.66666666666</v>
      </c>
      <c r="F33" s="9">
        <v>121064</v>
      </c>
      <c r="G33" s="10">
        <f>SUM(F33/E33*100)</f>
        <v>73.744568527918787</v>
      </c>
      <c r="H33" s="11">
        <f t="shared" si="0"/>
        <v>43102.666666666657</v>
      </c>
    </row>
    <row r="34" spans="1:8" x14ac:dyDescent="0.2">
      <c r="A34" s="56" t="s">
        <v>44</v>
      </c>
      <c r="B34" s="57"/>
      <c r="C34" s="29" t="s">
        <v>45</v>
      </c>
      <c r="D34" s="9">
        <v>0</v>
      </c>
      <c r="E34" s="9">
        <f t="shared" si="1"/>
        <v>0</v>
      </c>
      <c r="F34" s="9"/>
      <c r="G34" s="10" t="e">
        <f>SUM(F34/E34*100)</f>
        <v>#DIV/0!</v>
      </c>
      <c r="H34" s="11">
        <f>E34-F34</f>
        <v>0</v>
      </c>
    </row>
    <row r="35" spans="1:8" ht="12.75" customHeight="1" x14ac:dyDescent="0.2">
      <c r="A35" s="54" t="s">
        <v>46</v>
      </c>
      <c r="B35" s="55"/>
      <c r="C35" s="23"/>
      <c r="D35" s="28">
        <f>SUM(D9:D34)</f>
        <v>4940200</v>
      </c>
      <c r="E35" s="9">
        <f t="shared" si="1"/>
        <v>823366.66666666663</v>
      </c>
      <c r="F35" s="28">
        <f>SUM(F9:F34)</f>
        <v>709903</v>
      </c>
      <c r="G35" s="10">
        <f>F35/E35*100</f>
        <v>86.219545767377852</v>
      </c>
      <c r="H35" s="11">
        <f t="shared" si="0"/>
        <v>113463.66666666663</v>
      </c>
    </row>
    <row r="36" spans="1:8" x14ac:dyDescent="0.2">
      <c r="A36" s="51" t="s">
        <v>47</v>
      </c>
      <c r="B36" s="52"/>
      <c r="C36" s="8"/>
      <c r="D36" s="34">
        <v>831300</v>
      </c>
      <c r="E36" s="9">
        <f t="shared" si="1"/>
        <v>138550</v>
      </c>
      <c r="F36" s="34">
        <v>125045</v>
      </c>
      <c r="G36" s="10">
        <f>F36/E36*100</f>
        <v>90.2526163839769</v>
      </c>
      <c r="H36" s="11">
        <f t="shared" si="0"/>
        <v>13505</v>
      </c>
    </row>
    <row r="37" spans="1:8" x14ac:dyDescent="0.2">
      <c r="A37" s="175" t="s">
        <v>48</v>
      </c>
      <c r="B37" s="176"/>
      <c r="C37" s="35"/>
      <c r="D37" s="36">
        <v>2132700</v>
      </c>
      <c r="E37" s="9">
        <f t="shared" si="1"/>
        <v>355450</v>
      </c>
      <c r="F37" s="36">
        <v>369065</v>
      </c>
      <c r="G37" s="10">
        <f>F37/E37*100</f>
        <v>103.83035588690393</v>
      </c>
      <c r="H37" s="37">
        <f t="shared" si="0"/>
        <v>-13615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SUM(C40/12*2)</f>
        <v>97416.666666666672</v>
      </c>
      <c r="E40" s="28">
        <v>106200</v>
      </c>
      <c r="F40" s="28">
        <f t="shared" ref="F40:F44" si="4">SUM(E40/D40*100)</f>
        <v>109.01625320786997</v>
      </c>
      <c r="G40" s="40">
        <f>E40-D40</f>
        <v>8783.3333333333285</v>
      </c>
      <c r="H40" s="41"/>
    </row>
    <row r="41" spans="1:8" ht="12.75" customHeight="1" x14ac:dyDescent="0.2">
      <c r="A41" s="175" t="s">
        <v>54</v>
      </c>
      <c r="B41" s="176"/>
      <c r="C41" s="28">
        <v>0</v>
      </c>
      <c r="D41" s="34">
        <f t="shared" ref="D41:D56" si="5">SUM(C41/12*2)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37133.333333333336</v>
      </c>
      <c r="E42" s="28">
        <v>0</v>
      </c>
      <c r="F42" s="28">
        <f t="shared" si="4"/>
        <v>0</v>
      </c>
      <c r="G42" s="40">
        <f t="shared" ref="G42:G58" si="6">SUM(E42-D42)</f>
        <v>-37133.333333333336</v>
      </c>
      <c r="H42" s="41"/>
    </row>
    <row r="43" spans="1:8" ht="12.75" customHeight="1" x14ac:dyDescent="0.2">
      <c r="A43" s="175" t="s">
        <v>56</v>
      </c>
      <c r="B43" s="176"/>
      <c r="C43" s="28">
        <v>663000</v>
      </c>
      <c r="D43" s="34">
        <f t="shared" si="5"/>
        <v>110500</v>
      </c>
      <c r="E43" s="28">
        <v>100000</v>
      </c>
      <c r="F43" s="28">
        <f t="shared" si="4"/>
        <v>90.497737556561091</v>
      </c>
      <c r="G43" s="40">
        <f>SUM(E43-D43)</f>
        <v>-10500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116666.66666666667</v>
      </c>
      <c r="E44" s="28">
        <v>175000</v>
      </c>
      <c r="F44" s="28">
        <f t="shared" si="4"/>
        <v>150</v>
      </c>
      <c r="G44" s="40">
        <f t="shared" si="6"/>
        <v>58333.333333333328</v>
      </c>
      <c r="H44" s="41"/>
    </row>
    <row r="45" spans="1:8" ht="12.75" customHeight="1" x14ac:dyDescent="0.2">
      <c r="A45" s="175" t="s">
        <v>58</v>
      </c>
      <c r="B45" s="176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 ht="12.75" customHeight="1" x14ac:dyDescent="0.2">
      <c r="A46" s="175" t="s">
        <v>59</v>
      </c>
      <c r="B46" s="176"/>
      <c r="C46" s="28">
        <v>0</v>
      </c>
      <c r="D46" s="34">
        <f t="shared" si="5"/>
        <v>0</v>
      </c>
      <c r="E46" s="28">
        <v>0</v>
      </c>
      <c r="F46" s="28"/>
      <c r="G46" s="40">
        <f>SUM(E46-D46)</f>
        <v>0</v>
      </c>
      <c r="H46" s="41"/>
    </row>
    <row r="47" spans="1:8" ht="12.75" customHeight="1" x14ac:dyDescent="0.2">
      <c r="A47" s="175"/>
      <c r="B47" s="176"/>
      <c r="C47" s="28">
        <v>0</v>
      </c>
      <c r="D47" s="34">
        <f t="shared" si="5"/>
        <v>0</v>
      </c>
      <c r="E47" s="28">
        <v>0</v>
      </c>
      <c r="F47" s="28"/>
      <c r="G47" s="40">
        <f>SUM(E47-D47)</f>
        <v>0</v>
      </c>
      <c r="H47" s="41"/>
    </row>
    <row r="48" spans="1:8" x14ac:dyDescent="0.2">
      <c r="A48" s="51" t="s">
        <v>60</v>
      </c>
      <c r="B48" s="42"/>
      <c r="C48" s="34">
        <v>90000</v>
      </c>
      <c r="D48" s="34">
        <f t="shared" si="5"/>
        <v>15000</v>
      </c>
      <c r="E48" s="34">
        <v>10781</v>
      </c>
      <c r="F48" s="28">
        <f>E48/D48*100</f>
        <v>71.873333333333335</v>
      </c>
      <c r="G48" s="40">
        <f t="shared" si="6"/>
        <v>-4219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19000</v>
      </c>
      <c r="E49" s="34">
        <v>12470</v>
      </c>
      <c r="F49" s="28">
        <f>E49/D49*100</f>
        <v>65.631578947368425</v>
      </c>
      <c r="G49" s="40">
        <f t="shared" si="6"/>
        <v>-6530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13000</v>
      </c>
      <c r="E50" s="34">
        <v>61333</v>
      </c>
      <c r="F50" s="28">
        <f>E50/D50*100</f>
        <v>471.79230769230765</v>
      </c>
      <c r="G50" s="40">
        <f t="shared" si="6"/>
        <v>48333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17400</v>
      </c>
      <c r="E51" s="34">
        <v>17734</v>
      </c>
      <c r="F51" s="28">
        <f>SUM(E51/D51*100)</f>
        <v>101.91954022988506</v>
      </c>
      <c r="G51" s="40">
        <f t="shared" si="6"/>
        <v>334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129250</v>
      </c>
      <c r="E52" s="34">
        <v>58365</v>
      </c>
      <c r="F52" s="28">
        <f>SUM(E52/D52*100)</f>
        <v>45.156673114119918</v>
      </c>
      <c r="G52" s="40">
        <f t="shared" si="6"/>
        <v>-70885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1000</v>
      </c>
      <c r="E53" s="34">
        <v>600</v>
      </c>
      <c r="F53" s="28"/>
      <c r="G53" s="40">
        <f t="shared" si="6"/>
        <v>-400</v>
      </c>
      <c r="H53" s="40"/>
    </row>
    <row r="54" spans="1:8" ht="12.75" customHeight="1" x14ac:dyDescent="0.2">
      <c r="A54" s="175" t="s">
        <v>76</v>
      </c>
      <c r="B54" s="176"/>
      <c r="C54" s="34">
        <v>1500000</v>
      </c>
      <c r="D54" s="34">
        <f t="shared" si="5"/>
        <v>250000</v>
      </c>
      <c r="E54" s="34">
        <v>0</v>
      </c>
      <c r="F54" s="34">
        <f>SUM(E54/D54*100)</f>
        <v>0</v>
      </c>
      <c r="G54" s="40">
        <f t="shared" si="6"/>
        <v>-250000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16666.666666666668</v>
      </c>
      <c r="E55" s="34">
        <v>0</v>
      </c>
      <c r="F55" s="34">
        <f>SUM(E55/D55*100)</f>
        <v>0</v>
      </c>
      <c r="G55" s="40">
        <f t="shared" ref="G55" si="7">SUM(E55-D55)</f>
        <v>-16666.666666666668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5"/>
        <v>333.33333333333331</v>
      </c>
      <c r="E56" s="34">
        <v>0</v>
      </c>
      <c r="F56" s="34">
        <f>SUM(E56/D56*100)</f>
        <v>0</v>
      </c>
      <c r="G56" s="40">
        <f t="shared" si="6"/>
        <v>-333.33333333333331</v>
      </c>
      <c r="H56" s="40"/>
    </row>
    <row r="57" spans="1:8" x14ac:dyDescent="0.2">
      <c r="A57" s="175" t="s">
        <v>66</v>
      </c>
      <c r="B57" s="176"/>
      <c r="C57" s="34">
        <f>SUM(C48:C56)</f>
        <v>2769900</v>
      </c>
      <c r="D57" s="34">
        <f>SUM(D48:D56)</f>
        <v>461650</v>
      </c>
      <c r="E57" s="34">
        <f>SUM(E48:E56)</f>
        <v>161283</v>
      </c>
      <c r="F57" s="44">
        <f>SUM(E57/D57*100)</f>
        <v>34.93620708328821</v>
      </c>
      <c r="G57" s="40">
        <f t="shared" si="6"/>
        <v>-300367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4940200</v>
      </c>
      <c r="D58" s="34">
        <f>SUM(D40+D41+D42+D43+D44+D57+D45+D46+D47)</f>
        <v>823366.66666666674</v>
      </c>
      <c r="E58" s="34">
        <f>SUM(E40+E41+E42+E43+E44+E57+E45+E46+E47)</f>
        <v>542483</v>
      </c>
      <c r="F58" s="34">
        <f>E58/D58*100</f>
        <v>65.885956034168643</v>
      </c>
      <c r="G58" s="40">
        <f t="shared" si="6"/>
        <v>-280883.66666666674</v>
      </c>
      <c r="H58" s="40"/>
    </row>
    <row r="60" spans="1:8" ht="12.75" customHeight="1" x14ac:dyDescent="0.2"/>
    <row r="61" spans="1:8" ht="12.75" customHeight="1" x14ac:dyDescent="0.2">
      <c r="A61" s="178"/>
      <c r="B61" s="178"/>
      <c r="C61" s="178"/>
    </row>
    <row r="62" spans="1:8" ht="12.75" customHeight="1" x14ac:dyDescent="0.2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61:C61"/>
    <mergeCell ref="A52:B52"/>
    <mergeCell ref="A53:B53"/>
    <mergeCell ref="A54:B54"/>
    <mergeCell ref="A55:B55"/>
    <mergeCell ref="A56:B56"/>
    <mergeCell ref="A57:B57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19" workbookViewId="0">
      <selection activeCell="F38" sqref="F38"/>
    </sheetView>
  </sheetViews>
  <sheetFormatPr defaultColWidth="9.140625" defaultRowHeight="12.75" x14ac:dyDescent="0.2"/>
  <cols>
    <col min="1" max="1" width="9.140625" style="66"/>
    <col min="2" max="2" width="13.140625" style="66" customWidth="1"/>
    <col min="3" max="3" width="11.140625" style="66" customWidth="1"/>
    <col min="4" max="4" width="12.5703125" style="66" customWidth="1"/>
    <col min="5" max="6" width="11.85546875" style="66" customWidth="1"/>
    <col min="7" max="7" width="10.5703125" style="66" customWidth="1"/>
    <col min="8" max="8" width="8.85546875" style="66" customWidth="1"/>
    <col min="9" max="16384" width="9.140625" style="66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81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61" t="s">
        <v>4</v>
      </c>
      <c r="D8" s="4" t="s">
        <v>70</v>
      </c>
      <c r="E8" s="4" t="s">
        <v>82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SUM(D9/12*3)</f>
        <v>459225</v>
      </c>
      <c r="F9" s="9">
        <v>459623</v>
      </c>
      <c r="G9" s="10">
        <f>F9/E9*100</f>
        <v>100.08666775545755</v>
      </c>
      <c r="H9" s="11">
        <f t="shared" ref="H9:H37" si="0">E9-F9</f>
        <v>-398</v>
      </c>
    </row>
    <row r="10" spans="1:14" x14ac:dyDescent="0.2">
      <c r="A10" s="64" t="s">
        <v>8</v>
      </c>
      <c r="B10" s="65"/>
      <c r="C10" s="8">
        <v>213</v>
      </c>
      <c r="D10" s="9">
        <v>551700</v>
      </c>
      <c r="E10" s="9">
        <f t="shared" ref="E10:E37" si="1">SUM(D10/12*3)</f>
        <v>137925</v>
      </c>
      <c r="F10" s="9">
        <v>69734</v>
      </c>
      <c r="G10" s="10">
        <f>F10/E10*100</f>
        <v>50.559361972086279</v>
      </c>
      <c r="H10" s="11">
        <f t="shared" si="0"/>
        <v>68191</v>
      </c>
    </row>
    <row r="11" spans="1:14" x14ac:dyDescent="0.2">
      <c r="A11" s="64" t="s">
        <v>9</v>
      </c>
      <c r="B11" s="6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13200</v>
      </c>
      <c r="F12" s="17">
        <v>7643</v>
      </c>
      <c r="G12" s="10">
        <f>F12/E12*100</f>
        <v>57.901515151515149</v>
      </c>
      <c r="H12" s="11">
        <f t="shared" si="0"/>
        <v>5557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1000</v>
      </c>
      <c r="F13" s="9"/>
      <c r="G13" s="20"/>
      <c r="H13" s="11">
        <f t="shared" si="0"/>
        <v>1000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1050</v>
      </c>
      <c r="F14" s="9"/>
      <c r="G14" s="20"/>
      <c r="H14" s="11">
        <f>E14-F14</f>
        <v>1050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13325</v>
      </c>
      <c r="F15" s="9">
        <v>30750</v>
      </c>
      <c r="G15" s="10">
        <f t="shared" ref="G15:G21" si="2">F15/E15*100</f>
        <v>230.76923076923075</v>
      </c>
      <c r="H15" s="11">
        <f t="shared" ref="H15" si="3">E15-F15</f>
        <v>-17425</v>
      </c>
    </row>
    <row r="16" spans="1:14" x14ac:dyDescent="0.2">
      <c r="A16" s="64" t="s">
        <v>15</v>
      </c>
      <c r="B16" s="65"/>
      <c r="C16" s="19" t="s">
        <v>16</v>
      </c>
      <c r="D16" s="9">
        <v>72600</v>
      </c>
      <c r="E16" s="9">
        <f t="shared" si="1"/>
        <v>18150</v>
      </c>
      <c r="F16" s="9">
        <v>20072</v>
      </c>
      <c r="G16" s="10">
        <f t="shared" si="2"/>
        <v>110.58953168044077</v>
      </c>
      <c r="H16" s="11">
        <f>E16-F16</f>
        <v>-1922</v>
      </c>
    </row>
    <row r="17" spans="1:8" x14ac:dyDescent="0.2">
      <c r="A17" s="64" t="s">
        <v>17</v>
      </c>
      <c r="B17" s="65"/>
      <c r="C17" s="19" t="s">
        <v>18</v>
      </c>
      <c r="D17" s="9">
        <v>24500</v>
      </c>
      <c r="E17" s="9">
        <f t="shared" si="1"/>
        <v>6125</v>
      </c>
      <c r="F17" s="9">
        <v>24067</v>
      </c>
      <c r="G17" s="10">
        <f t="shared" si="2"/>
        <v>392.93061224489799</v>
      </c>
      <c r="H17" s="11">
        <f>E17-F17</f>
        <v>-17942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1750</v>
      </c>
      <c r="F18" s="9">
        <v>297</v>
      </c>
      <c r="G18" s="10">
        <f t="shared" si="2"/>
        <v>16.971428571428572</v>
      </c>
      <c r="H18" s="11">
        <f t="shared" si="0"/>
        <v>1453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7250</v>
      </c>
      <c r="F19" s="24">
        <v>21</v>
      </c>
      <c r="G19" s="10">
        <f t="shared" si="2"/>
        <v>0.28965517241379307</v>
      </c>
      <c r="H19" s="11">
        <f>E19-F19</f>
        <v>7229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9325</v>
      </c>
      <c r="F20" s="24">
        <v>8400</v>
      </c>
      <c r="G20" s="10">
        <f t="shared" si="2"/>
        <v>90.080428954423596</v>
      </c>
      <c r="H20" s="11">
        <f t="shared" si="0"/>
        <v>925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1750</v>
      </c>
      <c r="F21" s="9"/>
      <c r="G21" s="10">
        <f t="shared" si="2"/>
        <v>0</v>
      </c>
      <c r="H21" s="11">
        <f>E21-F21</f>
        <v>1750</v>
      </c>
    </row>
    <row r="22" spans="1:8" x14ac:dyDescent="0.2">
      <c r="A22" s="64" t="s">
        <v>25</v>
      </c>
      <c r="B22" s="65"/>
      <c r="C22" s="25">
        <v>312</v>
      </c>
      <c r="D22" s="26">
        <v>6000</v>
      </c>
      <c r="E22" s="9">
        <f t="shared" si="1"/>
        <v>1500</v>
      </c>
      <c r="F22" s="26">
        <v>995</v>
      </c>
      <c r="G22" s="10">
        <f>SUM(F22/E22*100)</f>
        <v>66.333333333333329</v>
      </c>
      <c r="H22" s="11">
        <f t="shared" si="0"/>
        <v>505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45250</v>
      </c>
      <c r="F23" s="26">
        <v>67855</v>
      </c>
      <c r="G23" s="10">
        <f>SUM(F23/E23*100)</f>
        <v>149.95580110497238</v>
      </c>
      <c r="H23" s="11">
        <f t="shared" si="0"/>
        <v>-22605</v>
      </c>
    </row>
    <row r="24" spans="1:8" x14ac:dyDescent="0.2">
      <c r="A24" s="6" t="s">
        <v>28</v>
      </c>
      <c r="B24" s="7"/>
      <c r="C24" s="25">
        <v>346</v>
      </c>
      <c r="D24" s="26">
        <v>39400</v>
      </c>
      <c r="E24" s="9">
        <f t="shared" si="1"/>
        <v>9850</v>
      </c>
      <c r="F24" s="26">
        <v>8182</v>
      </c>
      <c r="G24" s="10">
        <f>F24/E24*100</f>
        <v>83.065989847715741</v>
      </c>
      <c r="H24" s="11">
        <f t="shared" si="0"/>
        <v>1668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28798</v>
      </c>
      <c r="F25" s="9">
        <v>81445</v>
      </c>
      <c r="G25" s="10">
        <f>SUM(F25/E25*100)</f>
        <v>282.81477880408363</v>
      </c>
      <c r="H25" s="11">
        <f>E25-F25</f>
        <v>-52647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1875</v>
      </c>
      <c r="F26" s="28"/>
      <c r="G26" s="10"/>
      <c r="H26" s="11">
        <f>E26-F26</f>
        <v>1875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55700</v>
      </c>
      <c r="F27" s="28">
        <v>51941</v>
      </c>
      <c r="G27" s="10">
        <f>F27/E27*100</f>
        <v>93.25134649910234</v>
      </c>
      <c r="H27" s="11">
        <f t="shared" si="0"/>
        <v>3759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64" t="s">
        <v>35</v>
      </c>
      <c r="B29" s="65"/>
      <c r="C29" s="29" t="s">
        <v>36</v>
      </c>
      <c r="D29" s="9">
        <v>7000</v>
      </c>
      <c r="E29" s="9">
        <f t="shared" si="1"/>
        <v>1750</v>
      </c>
      <c r="F29" s="9"/>
      <c r="G29" s="10">
        <f>SUM(F29/E29*100)</f>
        <v>0</v>
      </c>
      <c r="H29" s="11">
        <f>E29-F29</f>
        <v>1750</v>
      </c>
    </row>
    <row r="30" spans="1:8" x14ac:dyDescent="0.2">
      <c r="A30" s="64" t="s">
        <v>37</v>
      </c>
      <c r="B30" s="65"/>
      <c r="C30" s="29" t="s">
        <v>38</v>
      </c>
      <c r="D30" s="9">
        <v>663000</v>
      </c>
      <c r="E30" s="9">
        <f t="shared" si="1"/>
        <v>165750</v>
      </c>
      <c r="F30" s="9">
        <v>158224</v>
      </c>
      <c r="G30" s="10">
        <f>SUM(F30/E30*100)</f>
        <v>95.459426847662144</v>
      </c>
      <c r="H30" s="11">
        <f>E30-F30</f>
        <v>7526</v>
      </c>
    </row>
    <row r="31" spans="1:8" x14ac:dyDescent="0.2">
      <c r="A31" s="64" t="s">
        <v>35</v>
      </c>
      <c r="B31" s="65"/>
      <c r="C31" s="29" t="s">
        <v>39</v>
      </c>
      <c r="D31" s="9">
        <v>32000</v>
      </c>
      <c r="E31" s="9">
        <f t="shared" si="1"/>
        <v>8000</v>
      </c>
      <c r="F31" s="9"/>
      <c r="G31" s="10"/>
      <c r="H31" s="11">
        <f>E31-F31</f>
        <v>8000</v>
      </c>
    </row>
    <row r="32" spans="1:8" x14ac:dyDescent="0.2">
      <c r="A32" s="64" t="s">
        <v>40</v>
      </c>
      <c r="B32" s="65"/>
      <c r="C32" s="29" t="s">
        <v>41</v>
      </c>
      <c r="D32" s="9">
        <v>58900</v>
      </c>
      <c r="E32" s="9">
        <f t="shared" si="1"/>
        <v>14725</v>
      </c>
      <c r="F32" s="9">
        <v>13011</v>
      </c>
      <c r="G32" s="10">
        <f>SUM(F32/E32*100)</f>
        <v>88.359932088285234</v>
      </c>
      <c r="H32" s="11">
        <f>E32-F32</f>
        <v>1714</v>
      </c>
    </row>
    <row r="33" spans="1:8" x14ac:dyDescent="0.2">
      <c r="A33" s="64" t="s">
        <v>42</v>
      </c>
      <c r="B33" s="65"/>
      <c r="C33" s="29" t="s">
        <v>43</v>
      </c>
      <c r="D33" s="9">
        <v>3577690</v>
      </c>
      <c r="E33" s="9">
        <f t="shared" si="1"/>
        <v>894422.5</v>
      </c>
      <c r="F33" s="9">
        <v>159203</v>
      </c>
      <c r="G33" s="10">
        <f>SUM(F33/E33*100)</f>
        <v>17.799529864242011</v>
      </c>
      <c r="H33" s="11">
        <f t="shared" si="0"/>
        <v>735219.5</v>
      </c>
    </row>
    <row r="34" spans="1:8" x14ac:dyDescent="0.2">
      <c r="A34" s="64" t="s">
        <v>44</v>
      </c>
      <c r="B34" s="65"/>
      <c r="C34" s="29" t="s">
        <v>45</v>
      </c>
      <c r="D34" s="9">
        <v>212000</v>
      </c>
      <c r="E34" s="9">
        <f t="shared" si="1"/>
        <v>53000</v>
      </c>
      <c r="F34" s="9"/>
      <c r="G34" s="10">
        <f>SUM(F34/E34*100)</f>
        <v>0</v>
      </c>
      <c r="H34" s="11">
        <f>E34-F34</f>
        <v>53000</v>
      </c>
    </row>
    <row r="35" spans="1:8" ht="12.75" customHeight="1" x14ac:dyDescent="0.2">
      <c r="A35" s="62" t="s">
        <v>46</v>
      </c>
      <c r="B35" s="63"/>
      <c r="C35" s="23"/>
      <c r="D35" s="28">
        <f>SUM(D9:D34)</f>
        <v>7802782</v>
      </c>
      <c r="E35" s="9">
        <f t="shared" si="1"/>
        <v>1950695.5</v>
      </c>
      <c r="F35" s="28">
        <f>SUM(F9:F34)</f>
        <v>1161463</v>
      </c>
      <c r="G35" s="10">
        <f>F35/E35*100</f>
        <v>59.540968849315533</v>
      </c>
      <c r="H35" s="11">
        <f t="shared" si="0"/>
        <v>789232.5</v>
      </c>
    </row>
    <row r="36" spans="1:8" x14ac:dyDescent="0.2">
      <c r="A36" s="59" t="s">
        <v>47</v>
      </c>
      <c r="B36" s="60"/>
      <c r="C36" s="8"/>
      <c r="D36" s="34">
        <v>831300</v>
      </c>
      <c r="E36" s="9">
        <f t="shared" si="1"/>
        <v>207825</v>
      </c>
      <c r="F36" s="34">
        <v>173668</v>
      </c>
      <c r="G36" s="10">
        <f>F36/E36*100</f>
        <v>83.564537471430285</v>
      </c>
      <c r="H36" s="11">
        <f t="shared" si="0"/>
        <v>34157</v>
      </c>
    </row>
    <row r="37" spans="1:8" x14ac:dyDescent="0.2">
      <c r="A37" s="175" t="s">
        <v>48</v>
      </c>
      <c r="B37" s="176"/>
      <c r="C37" s="35"/>
      <c r="D37" s="36">
        <v>2190592</v>
      </c>
      <c r="E37" s="9">
        <f t="shared" si="1"/>
        <v>547648</v>
      </c>
      <c r="F37" s="36">
        <v>605416</v>
      </c>
      <c r="G37" s="10">
        <f>F37/E37*100</f>
        <v>110.5483814420942</v>
      </c>
      <c r="H37" s="37">
        <f t="shared" si="0"/>
        <v>-57768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SUM(C40/12*3)</f>
        <v>146125</v>
      </c>
      <c r="E40" s="28">
        <v>106200</v>
      </c>
      <c r="F40" s="28">
        <f t="shared" ref="F40:F44" si="4">SUM(E40/D40*100)</f>
        <v>72.677502138579982</v>
      </c>
      <c r="G40" s="40">
        <f>E40-D40</f>
        <v>-39925</v>
      </c>
      <c r="H40" s="41"/>
    </row>
    <row r="41" spans="1:8" ht="12.75" customHeight="1" x14ac:dyDescent="0.2">
      <c r="A41" s="175" t="s">
        <v>54</v>
      </c>
      <c r="B41" s="176"/>
      <c r="C41" s="28">
        <v>0</v>
      </c>
      <c r="D41" s="34">
        <f t="shared" ref="D41:D56" si="5">SUM(C41/12*3)</f>
        <v>0</v>
      </c>
      <c r="E41" s="28">
        <v>0</v>
      </c>
      <c r="F41" s="28"/>
      <c r="G41" s="40">
        <f>SUM(E41-D41)</f>
        <v>0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55700</v>
      </c>
      <c r="E42" s="28">
        <v>55700</v>
      </c>
      <c r="F42" s="28">
        <f t="shared" si="4"/>
        <v>100</v>
      </c>
      <c r="G42" s="40">
        <f t="shared" ref="G42:G58" si="6">SUM(E42-D42)</f>
        <v>0</v>
      </c>
      <c r="H42" s="41"/>
    </row>
    <row r="43" spans="1:8" ht="12.75" customHeight="1" x14ac:dyDescent="0.2">
      <c r="A43" s="175" t="s">
        <v>56</v>
      </c>
      <c r="B43" s="176"/>
      <c r="C43" s="28">
        <v>663000</v>
      </c>
      <c r="D43" s="34">
        <f t="shared" si="5"/>
        <v>165750</v>
      </c>
      <c r="E43" s="28">
        <v>270000</v>
      </c>
      <c r="F43" s="28">
        <f t="shared" si="4"/>
        <v>162.89592760180994</v>
      </c>
      <c r="G43" s="40">
        <f>SUM(E43-D43)</f>
        <v>104250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175000</v>
      </c>
      <c r="E44" s="28">
        <v>175000</v>
      </c>
      <c r="F44" s="28">
        <f t="shared" si="4"/>
        <v>100</v>
      </c>
      <c r="G44" s="40">
        <f t="shared" si="6"/>
        <v>0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665922.5</v>
      </c>
      <c r="E45" s="28">
        <v>0</v>
      </c>
      <c r="F45" s="28"/>
      <c r="G45" s="40">
        <f>SUM(E45-D45)</f>
        <v>-665922.5</v>
      </c>
      <c r="H45" s="41"/>
    </row>
    <row r="46" spans="1:8" ht="12.75" customHeight="1" x14ac:dyDescent="0.2">
      <c r="A46" s="175" t="s">
        <v>58</v>
      </c>
      <c r="B46" s="176"/>
      <c r="C46" s="28">
        <v>30000</v>
      </c>
      <c r="D46" s="34">
        <f t="shared" si="5"/>
        <v>7500</v>
      </c>
      <c r="E46" s="28">
        <v>30000</v>
      </c>
      <c r="F46" s="28"/>
      <c r="G46" s="40">
        <f>SUM(E46-D46)</f>
        <v>22500</v>
      </c>
      <c r="H46" s="41"/>
    </row>
    <row r="47" spans="1:8" ht="12.75" customHeight="1" x14ac:dyDescent="0.2">
      <c r="A47" s="175"/>
      <c r="B47" s="176"/>
      <c r="C47" s="28">
        <v>0</v>
      </c>
      <c r="D47" s="34">
        <f t="shared" si="5"/>
        <v>0</v>
      </c>
      <c r="E47" s="28">
        <v>0</v>
      </c>
      <c r="F47" s="28"/>
      <c r="G47" s="40">
        <f>SUM(E47-D47)</f>
        <v>0</v>
      </c>
      <c r="H47" s="41"/>
    </row>
    <row r="48" spans="1:8" x14ac:dyDescent="0.2">
      <c r="A48" s="59" t="s">
        <v>60</v>
      </c>
      <c r="B48" s="42"/>
      <c r="C48" s="34">
        <v>90000</v>
      </c>
      <c r="D48" s="34">
        <f t="shared" si="5"/>
        <v>22500</v>
      </c>
      <c r="E48" s="34">
        <v>17800</v>
      </c>
      <c r="F48" s="28">
        <f>E48/D48*100</f>
        <v>79.111111111111114</v>
      </c>
      <c r="G48" s="40">
        <f t="shared" si="6"/>
        <v>-4700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28500</v>
      </c>
      <c r="E49" s="34">
        <v>245081</v>
      </c>
      <c r="F49" s="28">
        <f>E49/D49*100</f>
        <v>859.93333333333339</v>
      </c>
      <c r="G49" s="40">
        <f t="shared" si="6"/>
        <v>216581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19500</v>
      </c>
      <c r="E50" s="34">
        <v>63391</v>
      </c>
      <c r="F50" s="28">
        <f>E50/D50*100</f>
        <v>325.08205128205128</v>
      </c>
      <c r="G50" s="40">
        <f t="shared" si="6"/>
        <v>43891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26100</v>
      </c>
      <c r="E51" s="34">
        <v>68504</v>
      </c>
      <c r="F51" s="28">
        <f>SUM(E51/D51*100)</f>
        <v>262.46743295019155</v>
      </c>
      <c r="G51" s="40">
        <f t="shared" si="6"/>
        <v>42404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193875</v>
      </c>
      <c r="E52" s="34">
        <v>74272</v>
      </c>
      <c r="F52" s="28">
        <f>SUM(E52/D52*100)</f>
        <v>38.309219858156027</v>
      </c>
      <c r="G52" s="40">
        <f t="shared" si="6"/>
        <v>-119603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1500</v>
      </c>
      <c r="E53" s="34">
        <v>600</v>
      </c>
      <c r="F53" s="28"/>
      <c r="G53" s="40">
        <f t="shared" si="6"/>
        <v>-900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417223</v>
      </c>
      <c r="E54" s="34">
        <v>0</v>
      </c>
      <c r="F54" s="34">
        <f>SUM(E54/D54*100)</f>
        <v>0</v>
      </c>
      <c r="G54" s="40">
        <f t="shared" si="6"/>
        <v>-417223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25000</v>
      </c>
      <c r="E55" s="34">
        <v>0</v>
      </c>
      <c r="F55" s="34">
        <f>SUM(E55/D55*100)</f>
        <v>0</v>
      </c>
      <c r="G55" s="40">
        <f t="shared" ref="G55" si="7">SUM(E55-D55)</f>
        <v>-25000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5"/>
        <v>500</v>
      </c>
      <c r="E56" s="34">
        <v>0</v>
      </c>
      <c r="F56" s="34">
        <f>SUM(E56/D56*100)</f>
        <v>0</v>
      </c>
      <c r="G56" s="40">
        <f t="shared" si="6"/>
        <v>-500</v>
      </c>
      <c r="H56" s="40"/>
    </row>
    <row r="57" spans="1:8" x14ac:dyDescent="0.2">
      <c r="A57" s="175" t="s">
        <v>66</v>
      </c>
      <c r="B57" s="176"/>
      <c r="C57" s="34">
        <f>SUM(C48:C56)</f>
        <v>2938792</v>
      </c>
      <c r="D57" s="34">
        <f>SUM(D48:D56)</f>
        <v>734698</v>
      </c>
      <c r="E57" s="34">
        <f>SUM(E48:E56)</f>
        <v>469648</v>
      </c>
      <c r="F57" s="44">
        <f>SUM(E57/D57*100)</f>
        <v>63.923952426711381</v>
      </c>
      <c r="G57" s="40">
        <f t="shared" si="6"/>
        <v>-265050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7802782</v>
      </c>
      <c r="D58" s="34">
        <f>SUM(D40+D41+D42+D43+D44+D57+D45+D46+D47)</f>
        <v>1950695.5</v>
      </c>
      <c r="E58" s="34">
        <f>SUM(E40+E41+E42+E43+E44+E57+E45+E46+E47)</f>
        <v>1106548</v>
      </c>
      <c r="F58" s="34">
        <f>E58/D58*100</f>
        <v>56.725819073248488</v>
      </c>
      <c r="G58" s="40">
        <f t="shared" si="6"/>
        <v>-844147.5</v>
      </c>
      <c r="H58" s="40"/>
    </row>
    <row r="60" spans="1:8" ht="12.75" customHeight="1" x14ac:dyDescent="0.2"/>
    <row r="61" spans="1:8" ht="12.75" customHeight="1" x14ac:dyDescent="0.2">
      <c r="A61" s="178"/>
      <c r="B61" s="178"/>
      <c r="C61" s="178"/>
    </row>
    <row r="62" spans="1:8" ht="12.75" customHeight="1" x14ac:dyDescent="0.2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61:C61"/>
    <mergeCell ref="A52:B52"/>
    <mergeCell ref="A53:B53"/>
    <mergeCell ref="A54:B54"/>
    <mergeCell ref="A55:B55"/>
    <mergeCell ref="A56:B56"/>
    <mergeCell ref="A57:B57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opLeftCell="A19" workbookViewId="0">
      <selection activeCell="F38" sqref="F38"/>
    </sheetView>
  </sheetViews>
  <sheetFormatPr defaultColWidth="9.140625" defaultRowHeight="12.75" x14ac:dyDescent="0.2"/>
  <cols>
    <col min="1" max="1" width="9.140625" style="67"/>
    <col min="2" max="2" width="13.140625" style="67" customWidth="1"/>
    <col min="3" max="3" width="11.140625" style="67" customWidth="1"/>
    <col min="4" max="4" width="12.5703125" style="67" customWidth="1"/>
    <col min="5" max="6" width="11.85546875" style="67" customWidth="1"/>
    <col min="7" max="7" width="10.5703125" style="67" customWidth="1"/>
    <col min="8" max="8" width="8.85546875" style="67" customWidth="1"/>
    <col min="9" max="16384" width="9.140625" style="67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84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70" t="s">
        <v>4</v>
      </c>
      <c r="D8" s="4" t="s">
        <v>70</v>
      </c>
      <c r="E8" s="4" t="s">
        <v>85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SUM(D9/12*4)</f>
        <v>612300</v>
      </c>
      <c r="F9" s="9">
        <v>667094</v>
      </c>
      <c r="G9" s="10">
        <f>F9/E9*100</f>
        <v>108.9488812673526</v>
      </c>
      <c r="H9" s="11">
        <f t="shared" ref="H9:H37" si="0">E9-F9</f>
        <v>-54794</v>
      </c>
    </row>
    <row r="10" spans="1:14" x14ac:dyDescent="0.2">
      <c r="A10" s="73" t="s">
        <v>8</v>
      </c>
      <c r="B10" s="74"/>
      <c r="C10" s="8">
        <v>213</v>
      </c>
      <c r="D10" s="9">
        <v>551700</v>
      </c>
      <c r="E10" s="9">
        <f t="shared" ref="E10:E37" si="1">SUM(D10/12*4)</f>
        <v>183900</v>
      </c>
      <c r="F10" s="9">
        <v>173041</v>
      </c>
      <c r="G10" s="10">
        <f>F10/E10*100</f>
        <v>94.095160413268076</v>
      </c>
      <c r="H10" s="11">
        <f t="shared" si="0"/>
        <v>10859</v>
      </c>
    </row>
    <row r="11" spans="1:14" x14ac:dyDescent="0.2">
      <c r="A11" s="73" t="s">
        <v>9</v>
      </c>
      <c r="B11" s="7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17600</v>
      </c>
      <c r="F12" s="17">
        <v>11591</v>
      </c>
      <c r="G12" s="10">
        <f>F12/E12*100</f>
        <v>65.857954545454547</v>
      </c>
      <c r="H12" s="11">
        <f t="shared" si="0"/>
        <v>6009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1333.3333333333333</v>
      </c>
      <c r="F13" s="9"/>
      <c r="G13" s="20"/>
      <c r="H13" s="11">
        <f t="shared" si="0"/>
        <v>1333.3333333333333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1400</v>
      </c>
      <c r="F14" s="9"/>
      <c r="G14" s="20"/>
      <c r="H14" s="11">
        <f>E14-F14</f>
        <v>1400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17766.666666666668</v>
      </c>
      <c r="F15" s="9">
        <v>30750</v>
      </c>
      <c r="G15" s="10">
        <f t="shared" ref="G15:G21" si="2">F15/E15*100</f>
        <v>173.07692307692307</v>
      </c>
      <c r="H15" s="11">
        <f t="shared" ref="H15" si="3">E15-F15</f>
        <v>-12983.333333333332</v>
      </c>
    </row>
    <row r="16" spans="1:14" x14ac:dyDescent="0.2">
      <c r="A16" s="73" t="s">
        <v>15</v>
      </c>
      <c r="B16" s="74"/>
      <c r="C16" s="19" t="s">
        <v>16</v>
      </c>
      <c r="D16" s="9">
        <v>72600</v>
      </c>
      <c r="E16" s="9">
        <f t="shared" si="1"/>
        <v>24200</v>
      </c>
      <c r="F16" s="9">
        <v>28177</v>
      </c>
      <c r="G16" s="10">
        <f t="shared" si="2"/>
        <v>116.43388429752066</v>
      </c>
      <c r="H16" s="11">
        <f>E16-F16</f>
        <v>-3977</v>
      </c>
    </row>
    <row r="17" spans="1:8" x14ac:dyDescent="0.2">
      <c r="A17" s="73" t="s">
        <v>17</v>
      </c>
      <c r="B17" s="74"/>
      <c r="C17" s="19" t="s">
        <v>18</v>
      </c>
      <c r="D17" s="9">
        <v>24500</v>
      </c>
      <c r="E17" s="9">
        <f t="shared" si="1"/>
        <v>8166.666666666667</v>
      </c>
      <c r="F17" s="9">
        <v>24067</v>
      </c>
      <c r="G17" s="10">
        <f t="shared" si="2"/>
        <v>294.69795918367345</v>
      </c>
      <c r="H17" s="11">
        <f>E17-F17</f>
        <v>-15900.333333333332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2333.3333333333335</v>
      </c>
      <c r="F18" s="9">
        <v>445</v>
      </c>
      <c r="G18" s="10">
        <f t="shared" si="2"/>
        <v>19.071428571428569</v>
      </c>
      <c r="H18" s="11">
        <f t="shared" si="0"/>
        <v>1888.3333333333335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9666.6666666666661</v>
      </c>
      <c r="F19" s="24">
        <v>21</v>
      </c>
      <c r="G19" s="10">
        <f t="shared" si="2"/>
        <v>0.21724137931034485</v>
      </c>
      <c r="H19" s="11">
        <f>E19-F19</f>
        <v>9645.6666666666661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12433.333333333334</v>
      </c>
      <c r="F20" s="24">
        <v>8400</v>
      </c>
      <c r="G20" s="10">
        <f t="shared" si="2"/>
        <v>67.560321715817693</v>
      </c>
      <c r="H20" s="11">
        <f t="shared" si="0"/>
        <v>4033.3333333333339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2333.3333333333335</v>
      </c>
      <c r="F21" s="9"/>
      <c r="G21" s="10">
        <f t="shared" si="2"/>
        <v>0</v>
      </c>
      <c r="H21" s="11">
        <f>E21-F21</f>
        <v>2333.3333333333335</v>
      </c>
    </row>
    <row r="22" spans="1:8" x14ac:dyDescent="0.2">
      <c r="A22" s="73" t="s">
        <v>25</v>
      </c>
      <c r="B22" s="74"/>
      <c r="C22" s="25">
        <v>312</v>
      </c>
      <c r="D22" s="26">
        <v>6000</v>
      </c>
      <c r="E22" s="9">
        <f t="shared" si="1"/>
        <v>2000</v>
      </c>
      <c r="F22" s="26">
        <v>995</v>
      </c>
      <c r="G22" s="10">
        <f>SUM(F22/E22*100)</f>
        <v>49.75</v>
      </c>
      <c r="H22" s="11">
        <f t="shared" si="0"/>
        <v>1005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60333.333333333336</v>
      </c>
      <c r="F23" s="26">
        <v>67855</v>
      </c>
      <c r="G23" s="10">
        <f>SUM(F23/E23*100)</f>
        <v>112.46685082872926</v>
      </c>
      <c r="H23" s="11">
        <f t="shared" si="0"/>
        <v>-7521.6666666666642</v>
      </c>
    </row>
    <row r="24" spans="1:8" x14ac:dyDescent="0.2">
      <c r="A24" s="6" t="s">
        <v>28</v>
      </c>
      <c r="B24" s="7"/>
      <c r="C24" s="25">
        <v>346</v>
      </c>
      <c r="D24" s="26">
        <v>39400</v>
      </c>
      <c r="E24" s="9">
        <f t="shared" si="1"/>
        <v>13133.333333333334</v>
      </c>
      <c r="F24" s="26">
        <v>8182</v>
      </c>
      <c r="G24" s="10">
        <f>F24/E24*100</f>
        <v>62.299492385786806</v>
      </c>
      <c r="H24" s="11">
        <f t="shared" si="0"/>
        <v>4951.3333333333339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38397.333333333336</v>
      </c>
      <c r="F25" s="9">
        <v>92775</v>
      </c>
      <c r="G25" s="10">
        <f>SUM(F25/E25*100)</f>
        <v>241.61834155149663</v>
      </c>
      <c r="H25" s="11">
        <f>E25-F25</f>
        <v>-54377.666666666664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2500</v>
      </c>
      <c r="F26" s="28"/>
      <c r="G26" s="10"/>
      <c r="H26" s="11">
        <f>E26-F26</f>
        <v>2500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74266.666666666672</v>
      </c>
      <c r="F27" s="28">
        <v>75331</v>
      </c>
      <c r="G27" s="10">
        <f>F27/E27*100</f>
        <v>101.43312387791741</v>
      </c>
      <c r="H27" s="11">
        <f t="shared" si="0"/>
        <v>-1064.3333333333285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73" t="s">
        <v>35</v>
      </c>
      <c r="B29" s="74"/>
      <c r="C29" s="29" t="s">
        <v>36</v>
      </c>
      <c r="D29" s="9">
        <v>7000</v>
      </c>
      <c r="E29" s="9">
        <f t="shared" si="1"/>
        <v>2333.3333333333335</v>
      </c>
      <c r="F29" s="9"/>
      <c r="G29" s="10">
        <f>SUM(F29/E29*100)</f>
        <v>0</v>
      </c>
      <c r="H29" s="11">
        <f>E29-F29</f>
        <v>2333.3333333333335</v>
      </c>
    </row>
    <row r="30" spans="1:8" x14ac:dyDescent="0.2">
      <c r="A30" s="73" t="s">
        <v>37</v>
      </c>
      <c r="B30" s="74"/>
      <c r="C30" s="29" t="s">
        <v>38</v>
      </c>
      <c r="D30" s="9">
        <v>863000</v>
      </c>
      <c r="E30" s="9">
        <f t="shared" si="1"/>
        <v>287666.66666666669</v>
      </c>
      <c r="F30" s="9">
        <v>158224</v>
      </c>
      <c r="G30" s="10">
        <f>SUM(F30/E30*100)</f>
        <v>55.002549246813437</v>
      </c>
      <c r="H30" s="11">
        <f>E30-F30</f>
        <v>129442.66666666669</v>
      </c>
    </row>
    <row r="31" spans="1:8" x14ac:dyDescent="0.2">
      <c r="A31" s="73" t="s">
        <v>35</v>
      </c>
      <c r="B31" s="74"/>
      <c r="C31" s="29" t="s">
        <v>39</v>
      </c>
      <c r="D31" s="9">
        <v>32000</v>
      </c>
      <c r="E31" s="9">
        <f t="shared" si="1"/>
        <v>10666.666666666666</v>
      </c>
      <c r="F31" s="9"/>
      <c r="G31" s="10"/>
      <c r="H31" s="11">
        <f>E31-F31</f>
        <v>10666.666666666666</v>
      </c>
    </row>
    <row r="32" spans="1:8" x14ac:dyDescent="0.2">
      <c r="A32" s="73" t="s">
        <v>40</v>
      </c>
      <c r="B32" s="74"/>
      <c r="C32" s="29" t="s">
        <v>41</v>
      </c>
      <c r="D32" s="9">
        <v>58900</v>
      </c>
      <c r="E32" s="9">
        <f t="shared" si="1"/>
        <v>19633.333333333332</v>
      </c>
      <c r="F32" s="9">
        <v>19516</v>
      </c>
      <c r="G32" s="10">
        <f>SUM(F32/E32*100)</f>
        <v>99.402376910016983</v>
      </c>
      <c r="H32" s="11">
        <f>E32-F32</f>
        <v>117.33333333333212</v>
      </c>
    </row>
    <row r="33" spans="1:8" x14ac:dyDescent="0.2">
      <c r="A33" s="73" t="s">
        <v>42</v>
      </c>
      <c r="B33" s="74"/>
      <c r="C33" s="29" t="s">
        <v>43</v>
      </c>
      <c r="D33" s="9">
        <v>5294160</v>
      </c>
      <c r="E33" s="9">
        <f t="shared" si="1"/>
        <v>1764720</v>
      </c>
      <c r="F33" s="9">
        <v>258592</v>
      </c>
      <c r="G33" s="10">
        <f>SUM(F33/E33*100)</f>
        <v>14.653429439231152</v>
      </c>
      <c r="H33" s="11">
        <f t="shared" si="0"/>
        <v>1506128</v>
      </c>
    </row>
    <row r="34" spans="1:8" x14ac:dyDescent="0.2">
      <c r="A34" s="73" t="s">
        <v>44</v>
      </c>
      <c r="B34" s="74"/>
      <c r="C34" s="29" t="s">
        <v>45</v>
      </c>
      <c r="D34" s="9">
        <v>212000</v>
      </c>
      <c r="E34" s="9">
        <f t="shared" si="1"/>
        <v>70666.666666666672</v>
      </c>
      <c r="F34" s="9"/>
      <c r="G34" s="10">
        <f>SUM(F34/E34*100)</f>
        <v>0</v>
      </c>
      <c r="H34" s="11">
        <f>E34-F34</f>
        <v>70666.666666666672</v>
      </c>
    </row>
    <row r="35" spans="1:8" ht="12.75" customHeight="1" x14ac:dyDescent="0.2">
      <c r="A35" s="71" t="s">
        <v>46</v>
      </c>
      <c r="B35" s="72"/>
      <c r="C35" s="23"/>
      <c r="D35" s="28">
        <f>SUM(D9:D34)</f>
        <v>9719252</v>
      </c>
      <c r="E35" s="9">
        <f t="shared" si="1"/>
        <v>3239750.6666666665</v>
      </c>
      <c r="F35" s="28">
        <f>SUM(F9:F34)</f>
        <v>1625056</v>
      </c>
      <c r="G35" s="10">
        <f>F35/E35*100</f>
        <v>50.159909425128603</v>
      </c>
      <c r="H35" s="11">
        <f t="shared" si="0"/>
        <v>1614694.6666666665</v>
      </c>
    </row>
    <row r="36" spans="1:8" x14ac:dyDescent="0.2">
      <c r="A36" s="68" t="s">
        <v>47</v>
      </c>
      <c r="B36" s="69"/>
      <c r="C36" s="8"/>
      <c r="D36" s="34">
        <v>831300</v>
      </c>
      <c r="E36" s="9">
        <f t="shared" si="1"/>
        <v>277100</v>
      </c>
      <c r="F36" s="34">
        <v>284750</v>
      </c>
      <c r="G36" s="10">
        <f>F36/E36*100</f>
        <v>102.76073619631903</v>
      </c>
      <c r="H36" s="11">
        <f t="shared" si="0"/>
        <v>-7650</v>
      </c>
    </row>
    <row r="37" spans="1:8" x14ac:dyDescent="0.2">
      <c r="A37" s="175" t="s">
        <v>48</v>
      </c>
      <c r="B37" s="176"/>
      <c r="C37" s="35"/>
      <c r="D37" s="36">
        <v>2190592</v>
      </c>
      <c r="E37" s="9">
        <f t="shared" si="1"/>
        <v>730197.33333333337</v>
      </c>
      <c r="F37" s="36">
        <v>828641</v>
      </c>
      <c r="G37" s="10">
        <f>F37/E37*100</f>
        <v>113.48178939756923</v>
      </c>
      <c r="H37" s="37">
        <f t="shared" si="0"/>
        <v>-98443.666666666628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SUM(C40/12*4)</f>
        <v>194833.33333333334</v>
      </c>
      <c r="E40" s="28">
        <v>194833</v>
      </c>
      <c r="F40" s="28">
        <f t="shared" ref="F40:F44" si="4">SUM(E40/D40*100)</f>
        <v>99.999828913601363</v>
      </c>
      <c r="G40" s="40">
        <f>E40-D40</f>
        <v>-0.33333333334303461</v>
      </c>
      <c r="H40" s="41"/>
    </row>
    <row r="41" spans="1:8" ht="12.75" customHeight="1" x14ac:dyDescent="0.2">
      <c r="A41" s="175" t="s">
        <v>86</v>
      </c>
      <c r="B41" s="176"/>
      <c r="C41" s="28">
        <v>1575323</v>
      </c>
      <c r="D41" s="34">
        <f t="shared" ref="D41:D56" si="5">SUM(C41/12*4)</f>
        <v>525107.66666666663</v>
      </c>
      <c r="E41" s="28">
        <v>0</v>
      </c>
      <c r="F41" s="28"/>
      <c r="G41" s="40">
        <f>SUM(E41-D41)</f>
        <v>-525107.66666666663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74266.666666666672</v>
      </c>
      <c r="E42" s="28">
        <v>111400</v>
      </c>
      <c r="F42" s="28">
        <f t="shared" si="4"/>
        <v>150</v>
      </c>
      <c r="G42" s="40">
        <f t="shared" ref="G42:G58" si="6">SUM(E42-D42)</f>
        <v>37133.333333333328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287666.66666666669</v>
      </c>
      <c r="E43" s="28">
        <v>370000</v>
      </c>
      <c r="F43" s="28">
        <f t="shared" si="4"/>
        <v>128.62108922363845</v>
      </c>
      <c r="G43" s="40">
        <f>SUM(E43-D43)</f>
        <v>82333.333333333314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233333.33333333334</v>
      </c>
      <c r="E44" s="28">
        <v>350000</v>
      </c>
      <c r="F44" s="28">
        <f t="shared" si="4"/>
        <v>150</v>
      </c>
      <c r="G44" s="40">
        <f t="shared" si="6"/>
        <v>116666.66666666666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887896.66666666663</v>
      </c>
      <c r="E45" s="28">
        <v>0</v>
      </c>
      <c r="F45" s="28"/>
      <c r="G45" s="40">
        <f>SUM(E45-D45)</f>
        <v>-887896.66666666663</v>
      </c>
      <c r="H45" s="41"/>
    </row>
    <row r="46" spans="1:8" ht="12.75" customHeight="1" x14ac:dyDescent="0.2">
      <c r="A46" s="175" t="s">
        <v>58</v>
      </c>
      <c r="B46" s="176"/>
      <c r="C46" s="28">
        <v>30000</v>
      </c>
      <c r="D46" s="34">
        <f t="shared" si="5"/>
        <v>10000</v>
      </c>
      <c r="E46" s="28">
        <v>30000</v>
      </c>
      <c r="F46" s="28"/>
      <c r="G46" s="40">
        <f>SUM(E46-D46)</f>
        <v>20000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12268</v>
      </c>
      <c r="E47" s="28">
        <v>0</v>
      </c>
      <c r="F47" s="28"/>
      <c r="G47" s="40">
        <f>SUM(E47-D47)</f>
        <v>-12268</v>
      </c>
      <c r="H47" s="41"/>
    </row>
    <row r="48" spans="1:8" x14ac:dyDescent="0.2">
      <c r="A48" s="68" t="s">
        <v>60</v>
      </c>
      <c r="B48" s="42"/>
      <c r="C48" s="34">
        <v>90000</v>
      </c>
      <c r="D48" s="34">
        <f t="shared" si="5"/>
        <v>30000</v>
      </c>
      <c r="E48" s="34">
        <v>23019</v>
      </c>
      <c r="F48" s="28">
        <f>E48/D48*100</f>
        <v>76.73</v>
      </c>
      <c r="G48" s="40">
        <f t="shared" si="6"/>
        <v>-6981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38000</v>
      </c>
      <c r="E49" s="34">
        <v>255535</v>
      </c>
      <c r="F49" s="28">
        <f>E49/D49*100</f>
        <v>672.46052631578948</v>
      </c>
      <c r="G49" s="40">
        <f t="shared" si="6"/>
        <v>217535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26000</v>
      </c>
      <c r="E50" s="34">
        <v>63673</v>
      </c>
      <c r="F50" s="28">
        <f>E50/D50*100</f>
        <v>244.89615384615385</v>
      </c>
      <c r="G50" s="40">
        <f t="shared" si="6"/>
        <v>37673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34800</v>
      </c>
      <c r="E51" s="34">
        <v>80172</v>
      </c>
      <c r="F51" s="28">
        <f>SUM(E51/D51*100)</f>
        <v>230.37931034482759</v>
      </c>
      <c r="G51" s="40">
        <f t="shared" si="6"/>
        <v>45372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258500</v>
      </c>
      <c r="E52" s="34">
        <v>81127</v>
      </c>
      <c r="F52" s="28">
        <f>SUM(E52/D52*100)</f>
        <v>31.38375241779497</v>
      </c>
      <c r="G52" s="40">
        <f t="shared" si="6"/>
        <v>-177373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2000</v>
      </c>
      <c r="E53" s="34">
        <v>600</v>
      </c>
      <c r="F53" s="28"/>
      <c r="G53" s="40">
        <f t="shared" si="6"/>
        <v>-1400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556297.33333333337</v>
      </c>
      <c r="E54" s="34">
        <v>0</v>
      </c>
      <c r="F54" s="34">
        <f>SUM(E54/D54*100)</f>
        <v>0</v>
      </c>
      <c r="G54" s="40">
        <f t="shared" si="6"/>
        <v>-556297.33333333337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33333.333333333336</v>
      </c>
      <c r="E55" s="34">
        <v>0</v>
      </c>
      <c r="F55" s="34">
        <f>SUM(E55/D55*100)</f>
        <v>0</v>
      </c>
      <c r="G55" s="40">
        <f t="shared" ref="G55" si="7">SUM(E55-D55)</f>
        <v>-33333.333333333336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5"/>
        <v>666.66666666666663</v>
      </c>
      <c r="E56" s="34">
        <v>0</v>
      </c>
      <c r="F56" s="34">
        <f>SUM(E56/D56*100)</f>
        <v>0</v>
      </c>
      <c r="G56" s="40">
        <f t="shared" si="6"/>
        <v>-666.66666666666663</v>
      </c>
      <c r="H56" s="40"/>
    </row>
    <row r="57" spans="1:8" x14ac:dyDescent="0.2">
      <c r="A57" s="175" t="s">
        <v>66</v>
      </c>
      <c r="B57" s="176"/>
      <c r="C57" s="34">
        <f>SUM(C48:C56)</f>
        <v>2938792</v>
      </c>
      <c r="D57" s="34">
        <f>SUM(D48:D56)</f>
        <v>979597.33333333337</v>
      </c>
      <c r="E57" s="34">
        <f>SUM(E48:E56)</f>
        <v>504126</v>
      </c>
      <c r="F57" s="44">
        <f>SUM(E57/D57*100)</f>
        <v>51.462573737780694</v>
      </c>
      <c r="G57" s="40">
        <f t="shared" si="6"/>
        <v>-475471.33333333337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9614909</v>
      </c>
      <c r="D58" s="34">
        <f>SUM(D40+D41+D42+D43+D44+D57+D45+D46+D47)</f>
        <v>3204969.6666666665</v>
      </c>
      <c r="E58" s="34">
        <f>SUM(E40+E41+E42+E43+E44+E57+E45+E46+E47)</f>
        <v>1560359</v>
      </c>
      <c r="F58" s="34">
        <f>E58/D58*100</f>
        <v>48.685608984962833</v>
      </c>
      <c r="G58" s="40">
        <f t="shared" si="6"/>
        <v>-1644610.6666666665</v>
      </c>
      <c r="H58" s="40"/>
    </row>
    <row r="60" spans="1:8" ht="12.75" customHeight="1" x14ac:dyDescent="0.2"/>
    <row r="61" spans="1:8" ht="12.75" customHeight="1" x14ac:dyDescent="0.2">
      <c r="A61" s="178"/>
      <c r="B61" s="178"/>
      <c r="C61" s="178"/>
    </row>
    <row r="62" spans="1:8" ht="12.75" customHeight="1" x14ac:dyDescent="0.2"/>
  </sheetData>
  <mergeCells count="25">
    <mergeCell ref="A61:C61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workbookViewId="0">
      <selection activeCell="F38" sqref="F38"/>
    </sheetView>
  </sheetViews>
  <sheetFormatPr defaultColWidth="9.140625" defaultRowHeight="12.75" x14ac:dyDescent="0.2"/>
  <cols>
    <col min="1" max="1" width="9.140625" style="82"/>
    <col min="2" max="2" width="13.140625" style="82" customWidth="1"/>
    <col min="3" max="3" width="11.140625" style="82" customWidth="1"/>
    <col min="4" max="4" width="12.5703125" style="82" customWidth="1"/>
    <col min="5" max="6" width="11.85546875" style="82" customWidth="1"/>
    <col min="7" max="7" width="10.5703125" style="82" customWidth="1"/>
    <col min="8" max="8" width="8.85546875" style="82" customWidth="1"/>
    <col min="9" max="16384" width="9.140625" style="82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87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77" t="s">
        <v>4</v>
      </c>
      <c r="D8" s="4" t="s">
        <v>70</v>
      </c>
      <c r="E8" s="4" t="s">
        <v>88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SUM(D9/12*5)</f>
        <v>765375</v>
      </c>
      <c r="F9" s="9">
        <v>789960.17</v>
      </c>
      <c r="G9" s="10">
        <f>F9/E9*100</f>
        <v>103.21217311775274</v>
      </c>
      <c r="H9" s="11">
        <f t="shared" ref="H9:H37" si="0">E9-F9</f>
        <v>-24585.170000000042</v>
      </c>
    </row>
    <row r="10" spans="1:14" x14ac:dyDescent="0.2">
      <c r="A10" s="80" t="s">
        <v>8</v>
      </c>
      <c r="B10" s="81"/>
      <c r="C10" s="8">
        <v>213</v>
      </c>
      <c r="D10" s="9">
        <v>551700</v>
      </c>
      <c r="E10" s="9">
        <f t="shared" ref="E10:E37" si="1">SUM(D10/12*5)</f>
        <v>229875</v>
      </c>
      <c r="F10" s="9">
        <v>180805.34</v>
      </c>
      <c r="G10" s="10">
        <f>F10/E10*100</f>
        <v>78.653764002175095</v>
      </c>
      <c r="H10" s="11">
        <f t="shared" si="0"/>
        <v>49069.66</v>
      </c>
    </row>
    <row r="11" spans="1:14" x14ac:dyDescent="0.2">
      <c r="A11" s="80" t="s">
        <v>9</v>
      </c>
      <c r="B11" s="8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22000</v>
      </c>
      <c r="F12" s="17">
        <v>15662.34</v>
      </c>
      <c r="G12" s="10">
        <f>F12/E12*100</f>
        <v>71.192454545454538</v>
      </c>
      <c r="H12" s="11">
        <f t="shared" si="0"/>
        <v>6337.66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1666.6666666666665</v>
      </c>
      <c r="F13" s="9"/>
      <c r="G13" s="20"/>
      <c r="H13" s="11">
        <f t="shared" si="0"/>
        <v>1666.6666666666665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1750</v>
      </c>
      <c r="F14" s="9"/>
      <c r="G14" s="20"/>
      <c r="H14" s="11">
        <f>E14-F14</f>
        <v>1750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22208.333333333336</v>
      </c>
      <c r="F15" s="9">
        <v>30750</v>
      </c>
      <c r="G15" s="10">
        <f t="shared" ref="G15:G21" si="2">F15/E15*100</f>
        <v>138.46153846153842</v>
      </c>
      <c r="H15" s="11">
        <f t="shared" ref="H15" si="3">E15-F15</f>
        <v>-8541.6666666666642</v>
      </c>
    </row>
    <row r="16" spans="1:14" x14ac:dyDescent="0.2">
      <c r="A16" s="80" t="s">
        <v>15</v>
      </c>
      <c r="B16" s="81"/>
      <c r="C16" s="19" t="s">
        <v>16</v>
      </c>
      <c r="D16" s="9">
        <v>72600</v>
      </c>
      <c r="E16" s="9">
        <f t="shared" si="1"/>
        <v>30250</v>
      </c>
      <c r="F16" s="9">
        <v>32989.24</v>
      </c>
      <c r="G16" s="10">
        <f t="shared" si="2"/>
        <v>109.0553388429752</v>
      </c>
      <c r="H16" s="11">
        <f>E16-F16</f>
        <v>-2739.239999999998</v>
      </c>
    </row>
    <row r="17" spans="1:8" x14ac:dyDescent="0.2">
      <c r="A17" s="80" t="s">
        <v>17</v>
      </c>
      <c r="B17" s="81"/>
      <c r="C17" s="19" t="s">
        <v>18</v>
      </c>
      <c r="D17" s="9">
        <v>24500</v>
      </c>
      <c r="E17" s="9">
        <f t="shared" si="1"/>
        <v>10208.333333333334</v>
      </c>
      <c r="F17" s="9">
        <v>24067</v>
      </c>
      <c r="G17" s="10">
        <f t="shared" si="2"/>
        <v>235.75836734693877</v>
      </c>
      <c r="H17" s="11">
        <f>E17-F17</f>
        <v>-13858.666666666666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2916.666666666667</v>
      </c>
      <c r="F18" s="9">
        <v>593</v>
      </c>
      <c r="G18" s="10">
        <f t="shared" si="2"/>
        <v>20.331428571428571</v>
      </c>
      <c r="H18" s="11">
        <f t="shared" si="0"/>
        <v>2323.666666666667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12083.333333333332</v>
      </c>
      <c r="F19" s="24">
        <v>41</v>
      </c>
      <c r="G19" s="10">
        <f t="shared" si="2"/>
        <v>0.33931034482758626</v>
      </c>
      <c r="H19" s="11">
        <f>E19-F19</f>
        <v>12042.333333333332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15541.666666666668</v>
      </c>
      <c r="F20" s="24">
        <v>8400</v>
      </c>
      <c r="G20" s="10">
        <f t="shared" si="2"/>
        <v>54.048257372654149</v>
      </c>
      <c r="H20" s="11">
        <f t="shared" si="0"/>
        <v>7141.6666666666679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2916.666666666667</v>
      </c>
      <c r="F21" s="9"/>
      <c r="G21" s="10">
        <f t="shared" si="2"/>
        <v>0</v>
      </c>
      <c r="H21" s="11">
        <f>E21-F21</f>
        <v>2916.666666666667</v>
      </c>
    </row>
    <row r="22" spans="1:8" x14ac:dyDescent="0.2">
      <c r="A22" s="80" t="s">
        <v>25</v>
      </c>
      <c r="B22" s="81"/>
      <c r="C22" s="25">
        <v>312</v>
      </c>
      <c r="D22" s="26">
        <v>6000</v>
      </c>
      <c r="E22" s="9">
        <f t="shared" si="1"/>
        <v>2500</v>
      </c>
      <c r="F22" s="26">
        <v>995</v>
      </c>
      <c r="G22" s="10">
        <f>SUM(F22/E22*100)</f>
        <v>39.800000000000004</v>
      </c>
      <c r="H22" s="11">
        <f t="shared" si="0"/>
        <v>1505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75416.666666666672</v>
      </c>
      <c r="F23" s="26">
        <v>67855</v>
      </c>
      <c r="G23" s="10">
        <f>SUM(F23/E23*100)</f>
        <v>89.97348066298342</v>
      </c>
      <c r="H23" s="11">
        <f t="shared" si="0"/>
        <v>7561.6666666666715</v>
      </c>
    </row>
    <row r="24" spans="1:8" x14ac:dyDescent="0.2">
      <c r="A24" s="6" t="s">
        <v>28</v>
      </c>
      <c r="B24" s="7"/>
      <c r="C24" s="25">
        <v>346</v>
      </c>
      <c r="D24" s="26">
        <v>39400</v>
      </c>
      <c r="E24" s="9">
        <f t="shared" si="1"/>
        <v>16416.666666666668</v>
      </c>
      <c r="F24" s="26">
        <v>8182</v>
      </c>
      <c r="G24" s="10">
        <f>F24/E24*100</f>
        <v>49.839593908629439</v>
      </c>
      <c r="H24" s="11">
        <f t="shared" si="0"/>
        <v>8234.6666666666679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47996.666666666672</v>
      </c>
      <c r="F25" s="9">
        <v>92775</v>
      </c>
      <c r="G25" s="10">
        <f>SUM(F25/E25*100)</f>
        <v>193.2946732411973</v>
      </c>
      <c r="H25" s="11">
        <f>E25-F25</f>
        <v>-44778.333333333328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3125</v>
      </c>
      <c r="F26" s="28"/>
      <c r="G26" s="10"/>
      <c r="H26" s="11">
        <f>E26-F26</f>
        <v>3125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92833.333333333343</v>
      </c>
      <c r="F27" s="28">
        <v>92748</v>
      </c>
      <c r="G27" s="10">
        <f>F27/E27*100</f>
        <v>99.908078994613987</v>
      </c>
      <c r="H27" s="11">
        <f t="shared" si="0"/>
        <v>85.333333333343035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80" t="s">
        <v>35</v>
      </c>
      <c r="B29" s="81"/>
      <c r="C29" s="29" t="s">
        <v>36</v>
      </c>
      <c r="D29" s="9">
        <v>7000</v>
      </c>
      <c r="E29" s="9">
        <f t="shared" si="1"/>
        <v>2916.666666666667</v>
      </c>
      <c r="F29" s="9"/>
      <c r="G29" s="10">
        <f>SUM(F29/E29*100)</f>
        <v>0</v>
      </c>
      <c r="H29" s="11">
        <f>E29-F29</f>
        <v>2916.666666666667</v>
      </c>
    </row>
    <row r="30" spans="1:8" x14ac:dyDescent="0.2">
      <c r="A30" s="80" t="s">
        <v>37</v>
      </c>
      <c r="B30" s="81"/>
      <c r="C30" s="29" t="s">
        <v>38</v>
      </c>
      <c r="D30" s="9">
        <v>863000</v>
      </c>
      <c r="E30" s="9">
        <f t="shared" si="1"/>
        <v>359583.33333333337</v>
      </c>
      <c r="F30" s="9">
        <v>158224</v>
      </c>
      <c r="G30" s="10">
        <f>SUM(F30/E30*100)</f>
        <v>44.002039397450751</v>
      </c>
      <c r="H30" s="11">
        <f>E30-F30</f>
        <v>201359.33333333337</v>
      </c>
    </row>
    <row r="31" spans="1:8" x14ac:dyDescent="0.2">
      <c r="A31" s="80" t="s">
        <v>35</v>
      </c>
      <c r="B31" s="81"/>
      <c r="C31" s="29" t="s">
        <v>39</v>
      </c>
      <c r="D31" s="9">
        <v>32000</v>
      </c>
      <c r="E31" s="9">
        <f t="shared" si="1"/>
        <v>13333.333333333332</v>
      </c>
      <c r="F31" s="9"/>
      <c r="G31" s="10"/>
      <c r="H31" s="11">
        <f>E31-F31</f>
        <v>13333.333333333332</v>
      </c>
    </row>
    <row r="32" spans="1:8" x14ac:dyDescent="0.2">
      <c r="A32" s="80" t="s">
        <v>40</v>
      </c>
      <c r="B32" s="81"/>
      <c r="C32" s="29" t="s">
        <v>41</v>
      </c>
      <c r="D32" s="9">
        <v>58900</v>
      </c>
      <c r="E32" s="9">
        <f t="shared" si="1"/>
        <v>24541.666666666664</v>
      </c>
      <c r="F32" s="9">
        <v>26021</v>
      </c>
      <c r="G32" s="10">
        <f>SUM(F32/E32*100)</f>
        <v>106.02784380305603</v>
      </c>
      <c r="H32" s="11">
        <f>E32-F32</f>
        <v>-1479.3333333333358</v>
      </c>
    </row>
    <row r="33" spans="1:8" x14ac:dyDescent="0.2">
      <c r="A33" s="80" t="s">
        <v>42</v>
      </c>
      <c r="B33" s="81"/>
      <c r="C33" s="29" t="s">
        <v>43</v>
      </c>
      <c r="D33" s="9">
        <v>5294160</v>
      </c>
      <c r="E33" s="9">
        <f t="shared" si="1"/>
        <v>2205900</v>
      </c>
      <c r="F33" s="9">
        <v>292037</v>
      </c>
      <c r="G33" s="10">
        <f>SUM(F33/E33*100)</f>
        <v>13.238904755428624</v>
      </c>
      <c r="H33" s="11">
        <f t="shared" si="0"/>
        <v>1913863</v>
      </c>
    </row>
    <row r="34" spans="1:8" x14ac:dyDescent="0.2">
      <c r="A34" s="80" t="s">
        <v>44</v>
      </c>
      <c r="B34" s="81"/>
      <c r="C34" s="29" t="s">
        <v>45</v>
      </c>
      <c r="D34" s="9">
        <v>212000</v>
      </c>
      <c r="E34" s="9">
        <f t="shared" si="1"/>
        <v>88333.333333333343</v>
      </c>
      <c r="F34" s="9"/>
      <c r="G34" s="10">
        <f>SUM(F34/E34*100)</f>
        <v>0</v>
      </c>
      <c r="H34" s="11">
        <f>E34-F34</f>
        <v>88333.333333333343</v>
      </c>
    </row>
    <row r="35" spans="1:8" ht="12.75" customHeight="1" x14ac:dyDescent="0.2">
      <c r="A35" s="78" t="s">
        <v>46</v>
      </c>
      <c r="B35" s="79"/>
      <c r="C35" s="23"/>
      <c r="D35" s="28">
        <f>SUM(D9:D34)</f>
        <v>9719252</v>
      </c>
      <c r="E35" s="9">
        <f t="shared" si="1"/>
        <v>4049688.333333333</v>
      </c>
      <c r="F35" s="28">
        <f>SUM(F9:F34)</f>
        <v>1822105.09</v>
      </c>
      <c r="G35" s="10">
        <f>F35/E35*100</f>
        <v>44.993711614844436</v>
      </c>
      <c r="H35" s="11">
        <f t="shared" si="0"/>
        <v>2227583.2433333332</v>
      </c>
    </row>
    <row r="36" spans="1:8" x14ac:dyDescent="0.2">
      <c r="A36" s="75" t="s">
        <v>47</v>
      </c>
      <c r="B36" s="76"/>
      <c r="C36" s="8"/>
      <c r="D36" s="34">
        <v>831300</v>
      </c>
      <c r="E36" s="9">
        <f t="shared" si="1"/>
        <v>346375</v>
      </c>
      <c r="F36" s="34">
        <v>315745</v>
      </c>
      <c r="G36" s="10">
        <f>F36/E36*100</f>
        <v>91.156983038614214</v>
      </c>
      <c r="H36" s="11">
        <f t="shared" si="0"/>
        <v>30630</v>
      </c>
    </row>
    <row r="37" spans="1:8" x14ac:dyDescent="0.2">
      <c r="A37" s="175" t="s">
        <v>48</v>
      </c>
      <c r="B37" s="176"/>
      <c r="C37" s="35"/>
      <c r="D37" s="36">
        <v>2190592</v>
      </c>
      <c r="E37" s="9">
        <f t="shared" si="1"/>
        <v>912746.66666666674</v>
      </c>
      <c r="F37" s="36">
        <v>937329</v>
      </c>
      <c r="G37" s="10">
        <f>F37/E37*100</f>
        <v>102.69322630594834</v>
      </c>
      <c r="H37" s="37">
        <f t="shared" si="0"/>
        <v>-24582.333333333256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SUM(C40/12*5)</f>
        <v>243541.66666666669</v>
      </c>
      <c r="E40" s="28">
        <v>243542</v>
      </c>
      <c r="F40" s="28">
        <f t="shared" ref="F40:F44" si="4">SUM(E40/D40*100)</f>
        <v>100.0001368691189</v>
      </c>
      <c r="G40" s="40">
        <f>E40-D40</f>
        <v>0.33333333331393078</v>
      </c>
      <c r="H40" s="41"/>
    </row>
    <row r="41" spans="1:8" ht="12.75" customHeight="1" x14ac:dyDescent="0.2">
      <c r="A41" s="175" t="s">
        <v>86</v>
      </c>
      <c r="B41" s="176"/>
      <c r="C41" s="28">
        <v>1575323</v>
      </c>
      <c r="D41" s="34">
        <f t="shared" ref="D41:D56" si="5">SUM(C41/12*5)</f>
        <v>656384.58333333326</v>
      </c>
      <c r="E41" s="28">
        <v>0</v>
      </c>
      <c r="F41" s="28"/>
      <c r="G41" s="40">
        <f>SUM(E41-D41)</f>
        <v>-656384.58333333326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92833.333333333343</v>
      </c>
      <c r="E42" s="28">
        <v>111400</v>
      </c>
      <c r="F42" s="28">
        <f t="shared" si="4"/>
        <v>120</v>
      </c>
      <c r="G42" s="40">
        <f t="shared" ref="G42:G58" si="6">SUM(E42-D42)</f>
        <v>18566.666666666657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359583.33333333337</v>
      </c>
      <c r="E43" s="28">
        <v>370000</v>
      </c>
      <c r="F43" s="28">
        <f t="shared" si="4"/>
        <v>102.89687137891077</v>
      </c>
      <c r="G43" s="40">
        <f>SUM(E43-D43)</f>
        <v>10416.666666666628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291666.66666666669</v>
      </c>
      <c r="E44" s="28">
        <v>350000</v>
      </c>
      <c r="F44" s="28">
        <f t="shared" si="4"/>
        <v>120</v>
      </c>
      <c r="G44" s="40">
        <f t="shared" si="6"/>
        <v>58333.333333333314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1109870.8333333333</v>
      </c>
      <c r="E45" s="28">
        <v>0</v>
      </c>
      <c r="F45" s="28"/>
      <c r="G45" s="40">
        <f>SUM(E45-D45)</f>
        <v>-1109870.8333333333</v>
      </c>
      <c r="H45" s="41"/>
    </row>
    <row r="46" spans="1:8" ht="12.75" customHeight="1" x14ac:dyDescent="0.2">
      <c r="A46" s="175" t="s">
        <v>58</v>
      </c>
      <c r="B46" s="176"/>
      <c r="C46" s="28">
        <v>30000</v>
      </c>
      <c r="D46" s="34">
        <f t="shared" si="5"/>
        <v>12500</v>
      </c>
      <c r="E46" s="28">
        <v>30000</v>
      </c>
      <c r="F46" s="28"/>
      <c r="G46" s="40">
        <f>SUM(E46-D46)</f>
        <v>17500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15335</v>
      </c>
      <c r="E47" s="28">
        <v>0</v>
      </c>
      <c r="F47" s="28"/>
      <c r="G47" s="40">
        <f>SUM(E47-D47)</f>
        <v>-15335</v>
      </c>
      <c r="H47" s="41"/>
    </row>
    <row r="48" spans="1:8" x14ac:dyDescent="0.2">
      <c r="A48" s="75" t="s">
        <v>60</v>
      </c>
      <c r="B48" s="42"/>
      <c r="C48" s="34">
        <v>90000</v>
      </c>
      <c r="D48" s="34">
        <f t="shared" si="5"/>
        <v>37500</v>
      </c>
      <c r="E48" s="34">
        <v>30939</v>
      </c>
      <c r="F48" s="28">
        <f>E48/D48*100</f>
        <v>82.504000000000005</v>
      </c>
      <c r="G48" s="40">
        <f t="shared" si="6"/>
        <v>-6561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47500</v>
      </c>
      <c r="E49" s="34">
        <v>286435</v>
      </c>
      <c r="F49" s="28">
        <f>E49/D49*100</f>
        <v>603.02105263157898</v>
      </c>
      <c r="G49" s="40">
        <f t="shared" si="6"/>
        <v>238935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32500</v>
      </c>
      <c r="E50" s="34">
        <v>65851</v>
      </c>
      <c r="F50" s="28">
        <f>E50/D50*100</f>
        <v>202.61846153846156</v>
      </c>
      <c r="G50" s="40">
        <f t="shared" si="6"/>
        <v>33351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43500</v>
      </c>
      <c r="E51" s="34">
        <v>88510</v>
      </c>
      <c r="F51" s="28">
        <f>SUM(E51/D51*100)</f>
        <v>203.47126436781608</v>
      </c>
      <c r="G51" s="40">
        <f t="shared" si="6"/>
        <v>45010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323125</v>
      </c>
      <c r="E52" s="34">
        <v>87406</v>
      </c>
      <c r="F52" s="28">
        <f>SUM(E52/D52*100)</f>
        <v>27.050212765957447</v>
      </c>
      <c r="G52" s="40">
        <f t="shared" si="6"/>
        <v>-235719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2500</v>
      </c>
      <c r="E53" s="34">
        <v>600</v>
      </c>
      <c r="F53" s="28"/>
      <c r="G53" s="40">
        <f t="shared" si="6"/>
        <v>-1900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695371.66666666674</v>
      </c>
      <c r="E54" s="34">
        <v>0</v>
      </c>
      <c r="F54" s="34">
        <f>SUM(E54/D54*100)</f>
        <v>0</v>
      </c>
      <c r="G54" s="40">
        <f t="shared" si="6"/>
        <v>-695371.66666666674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41666.666666666672</v>
      </c>
      <c r="E55" s="34">
        <v>0</v>
      </c>
      <c r="F55" s="34">
        <f>SUM(E55/D55*100)</f>
        <v>0</v>
      </c>
      <c r="G55" s="40">
        <f t="shared" ref="G55" si="7">SUM(E55-D55)</f>
        <v>-41666.666666666672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5"/>
        <v>833.33333333333326</v>
      </c>
      <c r="E56" s="34">
        <v>0</v>
      </c>
      <c r="F56" s="34">
        <f>SUM(E56/D56*100)</f>
        <v>0</v>
      </c>
      <c r="G56" s="40">
        <f t="shared" si="6"/>
        <v>-833.33333333333326</v>
      </c>
      <c r="H56" s="40"/>
    </row>
    <row r="57" spans="1:8" x14ac:dyDescent="0.2">
      <c r="A57" s="175" t="s">
        <v>66</v>
      </c>
      <c r="B57" s="176"/>
      <c r="C57" s="34">
        <f>SUM(C48:C56)</f>
        <v>2938792</v>
      </c>
      <c r="D57" s="34">
        <f>SUM(D48:D56)</f>
        <v>1224496.6666666667</v>
      </c>
      <c r="E57" s="34">
        <f>SUM(E48:E56)</f>
        <v>559741</v>
      </c>
      <c r="F57" s="44">
        <f>SUM(E57/D57*100)</f>
        <v>45.711925171975423</v>
      </c>
      <c r="G57" s="40">
        <f t="shared" si="6"/>
        <v>-664755.66666666674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9614909</v>
      </c>
      <c r="D58" s="34">
        <f>SUM(D40+D41+D42+D43+D44+D57+D45+D46+D47)</f>
        <v>4006212.083333333</v>
      </c>
      <c r="E58" s="34">
        <f>SUM(E40+E41+E42+E43+E44+E57+E45+E46+E47)</f>
        <v>1664683</v>
      </c>
      <c r="F58" s="34">
        <f>E58/D58*100</f>
        <v>41.552543034988688</v>
      </c>
      <c r="G58" s="40">
        <f t="shared" si="6"/>
        <v>-2341529.083333333</v>
      </c>
      <c r="H58" s="40"/>
    </row>
    <row r="60" spans="1:8" ht="12.75" customHeight="1" x14ac:dyDescent="0.2"/>
    <row r="61" spans="1:8" ht="12.75" customHeight="1" x14ac:dyDescent="0.2">
      <c r="A61" s="178"/>
      <c r="B61" s="178"/>
      <c r="C61" s="178"/>
    </row>
    <row r="62" spans="1:8" ht="12.75" customHeight="1" x14ac:dyDescent="0.2"/>
  </sheetData>
  <mergeCells count="25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61:C61"/>
    <mergeCell ref="A52:B52"/>
    <mergeCell ref="A53:B53"/>
    <mergeCell ref="A54:B54"/>
    <mergeCell ref="A55:B55"/>
    <mergeCell ref="A56:B56"/>
    <mergeCell ref="A57:B57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10" workbookViewId="0">
      <selection activeCell="A66" sqref="A66:C66"/>
    </sheetView>
  </sheetViews>
  <sheetFormatPr defaultColWidth="9.140625" defaultRowHeight="12.75" x14ac:dyDescent="0.2"/>
  <cols>
    <col min="1" max="1" width="9.140625" style="83"/>
    <col min="2" max="2" width="13.140625" style="83" customWidth="1"/>
    <col min="3" max="3" width="11.140625" style="83" customWidth="1"/>
    <col min="4" max="4" width="12.5703125" style="83" customWidth="1"/>
    <col min="5" max="6" width="11.85546875" style="83" customWidth="1"/>
    <col min="7" max="7" width="10.5703125" style="83" customWidth="1"/>
    <col min="8" max="8" width="8.85546875" style="83" customWidth="1"/>
    <col min="9" max="16384" width="9.140625" style="83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89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86" t="s">
        <v>4</v>
      </c>
      <c r="D8" s="4" t="s">
        <v>70</v>
      </c>
      <c r="E8" s="4" t="s">
        <v>90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SUM(D9/12*6)</f>
        <v>918450</v>
      </c>
      <c r="F9" s="9">
        <v>789960.17</v>
      </c>
      <c r="G9" s="10">
        <f>F9/E9*100</f>
        <v>86.010144264793951</v>
      </c>
      <c r="H9" s="11">
        <f t="shared" ref="H9:H37" si="0">E9-F9</f>
        <v>128489.82999999996</v>
      </c>
    </row>
    <row r="10" spans="1:14" x14ac:dyDescent="0.2">
      <c r="A10" s="89" t="s">
        <v>8</v>
      </c>
      <c r="B10" s="90"/>
      <c r="C10" s="8">
        <v>213</v>
      </c>
      <c r="D10" s="9">
        <v>551700</v>
      </c>
      <c r="E10" s="9">
        <f t="shared" ref="E10:E37" si="1">SUM(D10/12*6)</f>
        <v>275850</v>
      </c>
      <c r="F10" s="9">
        <v>180805.34</v>
      </c>
      <c r="G10" s="10">
        <f>F10/E10*100</f>
        <v>65.5448033351459</v>
      </c>
      <c r="H10" s="11">
        <f t="shared" si="0"/>
        <v>95044.66</v>
      </c>
    </row>
    <row r="11" spans="1:14" x14ac:dyDescent="0.2">
      <c r="A11" s="89" t="s">
        <v>9</v>
      </c>
      <c r="B11" s="90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26400</v>
      </c>
      <c r="F12" s="17">
        <v>15662.34</v>
      </c>
      <c r="G12" s="10">
        <f>F12/E12*100</f>
        <v>59.327045454545456</v>
      </c>
      <c r="H12" s="11">
        <f t="shared" si="0"/>
        <v>10737.66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2000</v>
      </c>
      <c r="F13" s="9"/>
      <c r="G13" s="20"/>
      <c r="H13" s="11">
        <f t="shared" si="0"/>
        <v>2000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2100</v>
      </c>
      <c r="F14" s="9"/>
      <c r="G14" s="20"/>
      <c r="H14" s="11">
        <f>E14-F14</f>
        <v>2100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26650</v>
      </c>
      <c r="F15" s="9">
        <v>30750</v>
      </c>
      <c r="G15" s="10">
        <f t="shared" ref="G15:G21" si="2">F15/E15*100</f>
        <v>115.38461538461537</v>
      </c>
      <c r="H15" s="11">
        <f t="shared" ref="H15" si="3">E15-F15</f>
        <v>-4100</v>
      </c>
    </row>
    <row r="16" spans="1:14" x14ac:dyDescent="0.2">
      <c r="A16" s="89" t="s">
        <v>15</v>
      </c>
      <c r="B16" s="90"/>
      <c r="C16" s="19" t="s">
        <v>16</v>
      </c>
      <c r="D16" s="9">
        <v>72600</v>
      </c>
      <c r="E16" s="9">
        <f t="shared" si="1"/>
        <v>36300</v>
      </c>
      <c r="F16" s="9">
        <v>32989.24</v>
      </c>
      <c r="G16" s="10">
        <f t="shared" si="2"/>
        <v>90.879449035812669</v>
      </c>
      <c r="H16" s="11">
        <f>E16-F16</f>
        <v>3310.760000000002</v>
      </c>
    </row>
    <row r="17" spans="1:8" x14ac:dyDescent="0.2">
      <c r="A17" s="89" t="s">
        <v>17</v>
      </c>
      <c r="B17" s="90"/>
      <c r="C17" s="19" t="s">
        <v>18</v>
      </c>
      <c r="D17" s="9">
        <v>24500</v>
      </c>
      <c r="E17" s="9">
        <f t="shared" si="1"/>
        <v>12250</v>
      </c>
      <c r="F17" s="9">
        <v>24067</v>
      </c>
      <c r="G17" s="10">
        <f t="shared" si="2"/>
        <v>196.46530612244899</v>
      </c>
      <c r="H17" s="11">
        <f>E17-F17</f>
        <v>-11817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3500</v>
      </c>
      <c r="F18" s="9">
        <v>593</v>
      </c>
      <c r="G18" s="10">
        <f t="shared" si="2"/>
        <v>16.942857142857143</v>
      </c>
      <c r="H18" s="11">
        <f t="shared" si="0"/>
        <v>2907</v>
      </c>
    </row>
    <row r="19" spans="1:8" x14ac:dyDescent="0.2">
      <c r="A19" s="21" t="s">
        <v>21</v>
      </c>
      <c r="B19" s="22"/>
      <c r="C19" s="23">
        <v>225</v>
      </c>
      <c r="D19" s="24">
        <v>29000</v>
      </c>
      <c r="E19" s="9">
        <f t="shared" si="1"/>
        <v>14500</v>
      </c>
      <c r="F19" s="24">
        <v>41</v>
      </c>
      <c r="G19" s="10">
        <f t="shared" si="2"/>
        <v>0.28275862068965513</v>
      </c>
      <c r="H19" s="11">
        <f>E19-F19</f>
        <v>14459</v>
      </c>
    </row>
    <row r="20" spans="1:8" x14ac:dyDescent="0.2">
      <c r="A20" s="21" t="s">
        <v>22</v>
      </c>
      <c r="B20" s="22"/>
      <c r="C20" s="23">
        <v>226</v>
      </c>
      <c r="D20" s="24">
        <v>37300</v>
      </c>
      <c r="E20" s="9">
        <f t="shared" si="1"/>
        <v>18650</v>
      </c>
      <c r="F20" s="24">
        <v>8400</v>
      </c>
      <c r="G20" s="10">
        <f t="shared" si="2"/>
        <v>45.040214477211798</v>
      </c>
      <c r="H20" s="11">
        <f t="shared" si="0"/>
        <v>10250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3500</v>
      </c>
      <c r="F21" s="9"/>
      <c r="G21" s="10">
        <f t="shared" si="2"/>
        <v>0</v>
      </c>
      <c r="H21" s="11">
        <f>E21-F21</f>
        <v>3500</v>
      </c>
    </row>
    <row r="22" spans="1:8" x14ac:dyDescent="0.2">
      <c r="A22" s="89" t="s">
        <v>25</v>
      </c>
      <c r="B22" s="90"/>
      <c r="C22" s="25">
        <v>312</v>
      </c>
      <c r="D22" s="26">
        <v>6000</v>
      </c>
      <c r="E22" s="9">
        <f t="shared" si="1"/>
        <v>3000</v>
      </c>
      <c r="F22" s="26">
        <v>995</v>
      </c>
      <c r="G22" s="10">
        <f>SUM(F22/E22*100)</f>
        <v>33.166666666666664</v>
      </c>
      <c r="H22" s="11">
        <f t="shared" si="0"/>
        <v>2005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90500</v>
      </c>
      <c r="F23" s="26">
        <v>67855</v>
      </c>
      <c r="G23" s="10">
        <f>SUM(F23/E23*100)</f>
        <v>74.97790055248619</v>
      </c>
      <c r="H23" s="11">
        <f t="shared" si="0"/>
        <v>22645</v>
      </c>
    </row>
    <row r="24" spans="1:8" x14ac:dyDescent="0.2">
      <c r="A24" s="6" t="s">
        <v>28</v>
      </c>
      <c r="B24" s="7"/>
      <c r="C24" s="25">
        <v>346</v>
      </c>
      <c r="D24" s="26">
        <v>39400</v>
      </c>
      <c r="E24" s="9">
        <f t="shared" si="1"/>
        <v>19700</v>
      </c>
      <c r="F24" s="26">
        <v>8182</v>
      </c>
      <c r="G24" s="10">
        <f>F24/E24*100</f>
        <v>41.532994923857871</v>
      </c>
      <c r="H24" s="11">
        <f t="shared" si="0"/>
        <v>11518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57596</v>
      </c>
      <c r="F25" s="9">
        <v>92775</v>
      </c>
      <c r="G25" s="10">
        <f>SUM(F25/E25*100)</f>
        <v>161.07889436766442</v>
      </c>
      <c r="H25" s="11">
        <f>E25-F25</f>
        <v>-35179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3750</v>
      </c>
      <c r="F26" s="28"/>
      <c r="G26" s="10"/>
      <c r="H26" s="11">
        <f>E26-F26</f>
        <v>3750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111400</v>
      </c>
      <c r="F27" s="28">
        <v>92748</v>
      </c>
      <c r="G27" s="10">
        <f>F27/E27*100</f>
        <v>83.25673249551167</v>
      </c>
      <c r="H27" s="11">
        <f t="shared" si="0"/>
        <v>18652</v>
      </c>
    </row>
    <row r="28" spans="1:8" x14ac:dyDescent="0.2">
      <c r="A28" s="181" t="s">
        <v>33</v>
      </c>
      <c r="B28" s="182"/>
      <c r="C28" s="27" t="s">
        <v>34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 x14ac:dyDescent="0.2">
      <c r="A29" s="89" t="s">
        <v>35</v>
      </c>
      <c r="B29" s="90"/>
      <c r="C29" s="29" t="s">
        <v>36</v>
      </c>
      <c r="D29" s="9">
        <v>7000</v>
      </c>
      <c r="E29" s="9">
        <f t="shared" si="1"/>
        <v>3500</v>
      </c>
      <c r="F29" s="9"/>
      <c r="G29" s="10">
        <f>SUM(F29/E29*100)</f>
        <v>0</v>
      </c>
      <c r="H29" s="11">
        <f>E29-F29</f>
        <v>3500</v>
      </c>
    </row>
    <row r="30" spans="1:8" x14ac:dyDescent="0.2">
      <c r="A30" s="89" t="s">
        <v>37</v>
      </c>
      <c r="B30" s="90"/>
      <c r="C30" s="29" t="s">
        <v>38</v>
      </c>
      <c r="D30" s="9">
        <v>863000</v>
      </c>
      <c r="E30" s="9">
        <f t="shared" si="1"/>
        <v>431500</v>
      </c>
      <c r="F30" s="9">
        <v>158224</v>
      </c>
      <c r="G30" s="10">
        <f>SUM(F30/E30*100)</f>
        <v>36.668366164542292</v>
      </c>
      <c r="H30" s="11">
        <f>E30-F30</f>
        <v>273276</v>
      </c>
    </row>
    <row r="31" spans="1:8" x14ac:dyDescent="0.2">
      <c r="A31" s="89" t="s">
        <v>35</v>
      </c>
      <c r="B31" s="90"/>
      <c r="C31" s="29" t="s">
        <v>39</v>
      </c>
      <c r="D31" s="9">
        <v>32000</v>
      </c>
      <c r="E31" s="9">
        <f t="shared" si="1"/>
        <v>16000</v>
      </c>
      <c r="F31" s="9"/>
      <c r="G31" s="10"/>
      <c r="H31" s="11">
        <f>E31-F31</f>
        <v>16000</v>
      </c>
    </row>
    <row r="32" spans="1:8" x14ac:dyDescent="0.2">
      <c r="A32" s="89" t="s">
        <v>40</v>
      </c>
      <c r="B32" s="90"/>
      <c r="C32" s="29" t="s">
        <v>41</v>
      </c>
      <c r="D32" s="9">
        <v>58900</v>
      </c>
      <c r="E32" s="9">
        <f t="shared" si="1"/>
        <v>29450</v>
      </c>
      <c r="F32" s="9">
        <v>26021</v>
      </c>
      <c r="G32" s="10">
        <f>SUM(F32/E32*100)</f>
        <v>88.356536502546689</v>
      </c>
      <c r="H32" s="11">
        <f>E32-F32</f>
        <v>3429</v>
      </c>
    </row>
    <row r="33" spans="1:8" x14ac:dyDescent="0.2">
      <c r="A33" s="89" t="s">
        <v>42</v>
      </c>
      <c r="B33" s="90"/>
      <c r="C33" s="29" t="s">
        <v>43</v>
      </c>
      <c r="D33" s="9">
        <v>5294160</v>
      </c>
      <c r="E33" s="9">
        <f t="shared" si="1"/>
        <v>2647080</v>
      </c>
      <c r="F33" s="9">
        <v>292037</v>
      </c>
      <c r="G33" s="10">
        <f>SUM(F33/E33*100)</f>
        <v>11.032420629523852</v>
      </c>
      <c r="H33" s="11">
        <f t="shared" si="0"/>
        <v>2355043</v>
      </c>
    </row>
    <row r="34" spans="1:8" x14ac:dyDescent="0.2">
      <c r="A34" s="89" t="s">
        <v>44</v>
      </c>
      <c r="B34" s="90"/>
      <c r="C34" s="29" t="s">
        <v>45</v>
      </c>
      <c r="D34" s="9">
        <v>212000</v>
      </c>
      <c r="E34" s="9">
        <f t="shared" si="1"/>
        <v>106000</v>
      </c>
      <c r="F34" s="9"/>
      <c r="G34" s="10">
        <f>SUM(F34/E34*100)</f>
        <v>0</v>
      </c>
      <c r="H34" s="11">
        <f>E34-F34</f>
        <v>106000</v>
      </c>
    </row>
    <row r="35" spans="1:8" ht="12.75" customHeight="1" x14ac:dyDescent="0.2">
      <c r="A35" s="87" t="s">
        <v>46</v>
      </c>
      <c r="B35" s="88"/>
      <c r="C35" s="23"/>
      <c r="D35" s="28">
        <f>SUM(D9:D34)</f>
        <v>9719252</v>
      </c>
      <c r="E35" s="9">
        <f t="shared" si="1"/>
        <v>4859626</v>
      </c>
      <c r="F35" s="28">
        <f>SUM(F9:F34)</f>
        <v>1822105.09</v>
      </c>
      <c r="G35" s="10">
        <f>F35/E35*100</f>
        <v>37.494759679037031</v>
      </c>
      <c r="H35" s="11">
        <f t="shared" si="0"/>
        <v>3037520.91</v>
      </c>
    </row>
    <row r="36" spans="1:8" x14ac:dyDescent="0.2">
      <c r="A36" s="84" t="s">
        <v>47</v>
      </c>
      <c r="B36" s="85"/>
      <c r="C36" s="8"/>
      <c r="D36" s="34">
        <v>831300</v>
      </c>
      <c r="E36" s="9">
        <f t="shared" si="1"/>
        <v>415650</v>
      </c>
      <c r="F36" s="34">
        <v>315745</v>
      </c>
      <c r="G36" s="10">
        <f>F36/E36*100</f>
        <v>75.964152532178517</v>
      </c>
      <c r="H36" s="11">
        <f t="shared" si="0"/>
        <v>99905</v>
      </c>
    </row>
    <row r="37" spans="1:8" x14ac:dyDescent="0.2">
      <c r="A37" s="175" t="s">
        <v>48</v>
      </c>
      <c r="B37" s="176"/>
      <c r="C37" s="35"/>
      <c r="D37" s="36">
        <v>2190592</v>
      </c>
      <c r="E37" s="9">
        <f t="shared" si="1"/>
        <v>1095296</v>
      </c>
      <c r="F37" s="36">
        <v>937329</v>
      </c>
      <c r="G37" s="10">
        <f>F37/E37*100</f>
        <v>85.577688588290286</v>
      </c>
      <c r="H37" s="37">
        <f t="shared" si="0"/>
        <v>157967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SUM(C40/12*6)</f>
        <v>292250</v>
      </c>
      <c r="E40" s="28">
        <v>243542</v>
      </c>
      <c r="F40" s="28">
        <f t="shared" ref="F40:F44" si="4">SUM(E40/D40*100)</f>
        <v>83.33344739093242</v>
      </c>
      <c r="G40" s="40">
        <f>E40-D40</f>
        <v>-48708</v>
      </c>
      <c r="H40" s="41"/>
    </row>
    <row r="41" spans="1:8" ht="12.75" customHeight="1" x14ac:dyDescent="0.2">
      <c r="A41" s="175" t="s">
        <v>86</v>
      </c>
      <c r="B41" s="176"/>
      <c r="C41" s="28">
        <v>1575323</v>
      </c>
      <c r="D41" s="34">
        <f t="shared" ref="D41:D56" si="5">SUM(C41/12*6)</f>
        <v>787661.5</v>
      </c>
      <c r="E41" s="28">
        <v>0</v>
      </c>
      <c r="F41" s="28"/>
      <c r="G41" s="40">
        <f>SUM(E41-D41)</f>
        <v>-787661.5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111400</v>
      </c>
      <c r="E42" s="28">
        <v>111400</v>
      </c>
      <c r="F42" s="28">
        <f t="shared" si="4"/>
        <v>100</v>
      </c>
      <c r="G42" s="40">
        <f t="shared" ref="G42:G58" si="6">SUM(E42-D42)</f>
        <v>0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431500</v>
      </c>
      <c r="E43" s="28">
        <v>370000</v>
      </c>
      <c r="F43" s="28">
        <f t="shared" si="4"/>
        <v>85.747392815758985</v>
      </c>
      <c r="G43" s="40">
        <f>SUM(E43-D43)</f>
        <v>-61500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350000</v>
      </c>
      <c r="E44" s="28">
        <v>350000</v>
      </c>
      <c r="F44" s="28">
        <f t="shared" si="4"/>
        <v>100</v>
      </c>
      <c r="G44" s="40">
        <f t="shared" si="6"/>
        <v>0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1331845</v>
      </c>
      <c r="E45" s="28">
        <v>0</v>
      </c>
      <c r="F45" s="28"/>
      <c r="G45" s="40">
        <f>SUM(E45-D45)</f>
        <v>-1331845</v>
      </c>
      <c r="H45" s="41"/>
    </row>
    <row r="46" spans="1:8" ht="12.75" customHeight="1" x14ac:dyDescent="0.2">
      <c r="A46" s="175" t="s">
        <v>58</v>
      </c>
      <c r="B46" s="176"/>
      <c r="C46" s="28">
        <v>30000</v>
      </c>
      <c r="D46" s="34">
        <f t="shared" si="5"/>
        <v>15000</v>
      </c>
      <c r="E46" s="28">
        <v>30000</v>
      </c>
      <c r="F46" s="28"/>
      <c r="G46" s="40">
        <f>SUM(E46-D46)</f>
        <v>15000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18402</v>
      </c>
      <c r="E47" s="28">
        <v>0</v>
      </c>
      <c r="F47" s="28"/>
      <c r="G47" s="40">
        <f>SUM(E47-D47)</f>
        <v>-18402</v>
      </c>
      <c r="H47" s="41"/>
    </row>
    <row r="48" spans="1:8" x14ac:dyDescent="0.2">
      <c r="A48" s="84" t="s">
        <v>60</v>
      </c>
      <c r="B48" s="42"/>
      <c r="C48" s="34">
        <v>90000</v>
      </c>
      <c r="D48" s="34">
        <f t="shared" si="5"/>
        <v>45000</v>
      </c>
      <c r="E48" s="34">
        <v>30939</v>
      </c>
      <c r="F48" s="28">
        <f>E48/D48*100</f>
        <v>68.75333333333333</v>
      </c>
      <c r="G48" s="40">
        <f t="shared" si="6"/>
        <v>-14061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57000</v>
      </c>
      <c r="E49" s="34">
        <v>286435</v>
      </c>
      <c r="F49" s="28">
        <f>E49/D49*100</f>
        <v>502.51754385964915</v>
      </c>
      <c r="G49" s="40">
        <f t="shared" si="6"/>
        <v>229435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39000</v>
      </c>
      <c r="E50" s="34">
        <v>65851</v>
      </c>
      <c r="F50" s="28">
        <f>E50/D50*100</f>
        <v>168.84871794871793</v>
      </c>
      <c r="G50" s="40">
        <f t="shared" si="6"/>
        <v>26851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52200</v>
      </c>
      <c r="E51" s="34">
        <v>88510</v>
      </c>
      <c r="F51" s="28">
        <f>SUM(E51/D51*100)</f>
        <v>169.55938697318007</v>
      </c>
      <c r="G51" s="40">
        <f t="shared" si="6"/>
        <v>36310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387750</v>
      </c>
      <c r="E52" s="34">
        <v>87406</v>
      </c>
      <c r="F52" s="28">
        <f>SUM(E52/D52*100)</f>
        <v>22.541843971631206</v>
      </c>
      <c r="G52" s="40">
        <f t="shared" si="6"/>
        <v>-300344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3000</v>
      </c>
      <c r="E53" s="34">
        <v>600</v>
      </c>
      <c r="F53" s="28"/>
      <c r="G53" s="40">
        <f t="shared" si="6"/>
        <v>-2400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834446</v>
      </c>
      <c r="E54" s="34">
        <v>0</v>
      </c>
      <c r="F54" s="34">
        <f>SUM(E54/D54*100)</f>
        <v>0</v>
      </c>
      <c r="G54" s="40">
        <f t="shared" si="6"/>
        <v>-834446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50000</v>
      </c>
      <c r="E55" s="34">
        <v>0</v>
      </c>
      <c r="F55" s="34">
        <f>SUM(E55/D55*100)</f>
        <v>0</v>
      </c>
      <c r="G55" s="40">
        <f t="shared" ref="G55" si="7">SUM(E55-D55)</f>
        <v>-50000</v>
      </c>
      <c r="H55" s="40"/>
    </row>
    <row r="56" spans="1:8" ht="12.75" customHeight="1" x14ac:dyDescent="0.2">
      <c r="A56" s="175" t="s">
        <v>75</v>
      </c>
      <c r="B56" s="176"/>
      <c r="C56" s="34">
        <v>2000</v>
      </c>
      <c r="D56" s="34">
        <f t="shared" si="5"/>
        <v>1000</v>
      </c>
      <c r="E56" s="34">
        <v>0</v>
      </c>
      <c r="F56" s="34">
        <f>SUM(E56/D56*100)</f>
        <v>0</v>
      </c>
      <c r="G56" s="40">
        <f t="shared" si="6"/>
        <v>-1000</v>
      </c>
      <c r="H56" s="40"/>
    </row>
    <row r="57" spans="1:8" x14ac:dyDescent="0.2">
      <c r="A57" s="175" t="s">
        <v>66</v>
      </c>
      <c r="B57" s="176"/>
      <c r="C57" s="34">
        <f>SUM(C48:C56)</f>
        <v>2938792</v>
      </c>
      <c r="D57" s="34">
        <f>SUM(D48:D56)</f>
        <v>1469396</v>
      </c>
      <c r="E57" s="34">
        <f>SUM(E48:E56)</f>
        <v>559741</v>
      </c>
      <c r="F57" s="44">
        <f>SUM(E57/D57*100)</f>
        <v>38.093270976646188</v>
      </c>
      <c r="G57" s="40">
        <f t="shared" si="6"/>
        <v>-909655</v>
      </c>
      <c r="H57" s="40"/>
    </row>
    <row r="58" spans="1:8" x14ac:dyDescent="0.2">
      <c r="A58" s="45" t="s">
        <v>67</v>
      </c>
      <c r="B58" s="46"/>
      <c r="C58" s="34">
        <f>SUM(C40,C57,C42,C43,C44,C45,C41,C47,C46)</f>
        <v>9614909</v>
      </c>
      <c r="D58" s="34">
        <f>SUM(D40+D41+D42+D43+D44+D57+D45+D46+D47)</f>
        <v>4807454.5</v>
      </c>
      <c r="E58" s="34">
        <f>SUM(E40+E41+E42+E43+E44+E57+E45+E46+E47)</f>
        <v>1664683</v>
      </c>
      <c r="F58" s="34">
        <f>E58/D58*100</f>
        <v>34.627119195823902</v>
      </c>
      <c r="G58" s="40">
        <f t="shared" si="6"/>
        <v>-3142771.5</v>
      </c>
      <c r="H58" s="40"/>
    </row>
    <row r="60" spans="1:8" ht="12.75" customHeight="1" x14ac:dyDescent="0.2"/>
    <row r="61" spans="1:8" s="91" customFormat="1" x14ac:dyDescent="0.2">
      <c r="B61" s="91" t="s">
        <v>91</v>
      </c>
      <c r="C61" s="100">
        <v>171345.26</v>
      </c>
    </row>
    <row r="62" spans="1:8" s="91" customFormat="1" x14ac:dyDescent="0.2">
      <c r="B62" s="91" t="s">
        <v>92</v>
      </c>
      <c r="C62" s="100"/>
    </row>
    <row r="63" spans="1:8" s="91" customFormat="1" x14ac:dyDescent="0.2">
      <c r="B63" s="91" t="s">
        <v>93</v>
      </c>
      <c r="C63" s="100">
        <v>0</v>
      </c>
    </row>
    <row r="64" spans="1:8" s="91" customFormat="1" x14ac:dyDescent="0.2">
      <c r="B64" s="91" t="s">
        <v>94</v>
      </c>
      <c r="C64" s="100">
        <v>93206.1</v>
      </c>
    </row>
    <row r="65" spans="1:3" s="91" customFormat="1" x14ac:dyDescent="0.2">
      <c r="B65" s="91" t="s">
        <v>95</v>
      </c>
      <c r="C65" s="100">
        <v>78139.16</v>
      </c>
    </row>
    <row r="66" spans="1:3" ht="12.75" customHeight="1" x14ac:dyDescent="0.2">
      <c r="A66" s="178"/>
      <c r="B66" s="178"/>
      <c r="C66" s="178"/>
    </row>
    <row r="67" spans="1:3" ht="12.75" customHeight="1" x14ac:dyDescent="0.2"/>
  </sheetData>
  <mergeCells count="25">
    <mergeCell ref="A66:C66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>
      <selection activeCell="F10" sqref="F10"/>
    </sheetView>
  </sheetViews>
  <sheetFormatPr defaultColWidth="9.140625" defaultRowHeight="12.75" x14ac:dyDescent="0.2"/>
  <cols>
    <col min="1" max="1" width="9.140625" style="99"/>
    <col min="2" max="2" width="13.140625" style="99" customWidth="1"/>
    <col min="3" max="3" width="11.140625" style="99" customWidth="1"/>
    <col min="4" max="4" width="12.5703125" style="99" customWidth="1"/>
    <col min="5" max="6" width="11.85546875" style="99" customWidth="1"/>
    <col min="7" max="7" width="10.5703125" style="99" customWidth="1"/>
    <col min="8" max="8" width="8.85546875" style="99" customWidth="1"/>
    <col min="9" max="16384" width="9.140625" style="99"/>
  </cols>
  <sheetData>
    <row r="1" spans="1:14" ht="3" customHeight="1" x14ac:dyDescent="0.2"/>
    <row r="2" spans="1:14" ht="20.25" x14ac:dyDescent="0.3">
      <c r="B2" s="1" t="s">
        <v>0</v>
      </c>
      <c r="C2" s="1"/>
      <c r="D2" s="1"/>
    </row>
    <row r="4" spans="1:14" x14ac:dyDescent="0.2">
      <c r="B4" s="185" t="s">
        <v>1</v>
      </c>
      <c r="C4" s="185"/>
      <c r="D4" s="185"/>
      <c r="E4" s="185"/>
      <c r="F4" s="185"/>
      <c r="G4" s="185"/>
      <c r="H4" s="185"/>
    </row>
    <row r="5" spans="1:14" x14ac:dyDescent="0.2">
      <c r="B5" s="185" t="s">
        <v>2</v>
      </c>
      <c r="C5" s="185"/>
      <c r="D5" s="185"/>
      <c r="E5" s="185"/>
      <c r="F5" s="185"/>
    </row>
    <row r="6" spans="1:14" x14ac:dyDescent="0.2">
      <c r="C6" s="186" t="s">
        <v>96</v>
      </c>
      <c r="D6" s="186"/>
      <c r="E6" s="186"/>
      <c r="F6" s="186"/>
    </row>
    <row r="7" spans="1:14" x14ac:dyDescent="0.2">
      <c r="A7" s="2"/>
      <c r="B7" s="2"/>
    </row>
    <row r="8" spans="1:14" ht="45.75" customHeight="1" x14ac:dyDescent="0.2">
      <c r="A8" s="183" t="s">
        <v>3</v>
      </c>
      <c r="B8" s="184"/>
      <c r="C8" s="94" t="s">
        <v>4</v>
      </c>
      <c r="D8" s="4" t="s">
        <v>70</v>
      </c>
      <c r="E8" s="4" t="s">
        <v>97</v>
      </c>
      <c r="F8" s="4" t="s">
        <v>80</v>
      </c>
      <c r="G8" s="4" t="s">
        <v>5</v>
      </c>
      <c r="H8" s="4" t="s">
        <v>6</v>
      </c>
      <c r="N8" s="5"/>
    </row>
    <row r="9" spans="1:14" x14ac:dyDescent="0.2">
      <c r="A9" s="6" t="s">
        <v>7</v>
      </c>
      <c r="B9" s="7"/>
      <c r="C9" s="8">
        <v>211</v>
      </c>
      <c r="D9" s="9">
        <v>1836900</v>
      </c>
      <c r="E9" s="9">
        <f>SUM(D9/12*7)</f>
        <v>1071525</v>
      </c>
      <c r="F9" s="9">
        <v>1106377</v>
      </c>
      <c r="G9" s="10">
        <f>F9/E9*100</f>
        <v>103.25256060287909</v>
      </c>
      <c r="H9" s="11">
        <f t="shared" ref="H9:H37" si="0">E9-F9</f>
        <v>-34852</v>
      </c>
    </row>
    <row r="10" spans="1:14" x14ac:dyDescent="0.2">
      <c r="A10" s="97" t="s">
        <v>8</v>
      </c>
      <c r="B10" s="98"/>
      <c r="C10" s="8">
        <v>213</v>
      </c>
      <c r="D10" s="9">
        <v>551700</v>
      </c>
      <c r="E10" s="9">
        <f t="shared" ref="E10:E37" si="1">SUM(D10/12*7)</f>
        <v>321825</v>
      </c>
      <c r="F10" s="9">
        <v>311680</v>
      </c>
      <c r="G10" s="10">
        <f>F10/E10*100</f>
        <v>96.847665656801055</v>
      </c>
      <c r="H10" s="11">
        <f t="shared" si="0"/>
        <v>10145</v>
      </c>
    </row>
    <row r="11" spans="1:14" x14ac:dyDescent="0.2">
      <c r="A11" s="97" t="s">
        <v>9</v>
      </c>
      <c r="B11" s="98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 x14ac:dyDescent="0.2">
      <c r="A12" s="14" t="s">
        <v>10</v>
      </c>
      <c r="B12" s="15"/>
      <c r="C12" s="16">
        <v>221</v>
      </c>
      <c r="D12" s="17">
        <v>52800</v>
      </c>
      <c r="E12" s="9">
        <f t="shared" si="1"/>
        <v>30800</v>
      </c>
      <c r="F12" s="17">
        <v>26034</v>
      </c>
      <c r="G12" s="10">
        <f>F12/E12*100</f>
        <v>84.525974025974023</v>
      </c>
      <c r="H12" s="11">
        <f t="shared" si="0"/>
        <v>4766</v>
      </c>
    </row>
    <row r="13" spans="1:14" x14ac:dyDescent="0.2">
      <c r="A13" s="18" t="s">
        <v>11</v>
      </c>
      <c r="B13" s="18"/>
      <c r="C13" s="19" t="s">
        <v>12</v>
      </c>
      <c r="D13" s="9">
        <v>4000</v>
      </c>
      <c r="E13" s="9">
        <f t="shared" si="1"/>
        <v>2333.333333333333</v>
      </c>
      <c r="F13" s="9"/>
      <c r="G13" s="20"/>
      <c r="H13" s="11">
        <f t="shared" si="0"/>
        <v>2333.333333333333</v>
      </c>
    </row>
    <row r="14" spans="1:14" x14ac:dyDescent="0.2">
      <c r="A14" s="18" t="s">
        <v>13</v>
      </c>
      <c r="B14" s="18"/>
      <c r="C14" s="19" t="s">
        <v>14</v>
      </c>
      <c r="D14" s="9">
        <v>4200</v>
      </c>
      <c r="E14" s="9">
        <f t="shared" si="1"/>
        <v>2450</v>
      </c>
      <c r="F14" s="9">
        <v>3350</v>
      </c>
      <c r="G14" s="20"/>
      <c r="H14" s="11">
        <f>E14-F14</f>
        <v>-900</v>
      </c>
    </row>
    <row r="15" spans="1:14" x14ac:dyDescent="0.2">
      <c r="A15" s="14" t="s">
        <v>19</v>
      </c>
      <c r="B15" s="15"/>
      <c r="C15" s="19" t="s">
        <v>20</v>
      </c>
      <c r="D15" s="9">
        <v>53300</v>
      </c>
      <c r="E15" s="9">
        <f t="shared" si="1"/>
        <v>31091.666666666668</v>
      </c>
      <c r="F15" s="9">
        <v>41750</v>
      </c>
      <c r="G15" s="10">
        <f t="shared" ref="G15:G21" si="2">F15/E15*100</f>
        <v>134.28035379254891</v>
      </c>
      <c r="H15" s="11">
        <f t="shared" ref="H15" si="3">E15-F15</f>
        <v>-10658.333333333332</v>
      </c>
    </row>
    <row r="16" spans="1:14" x14ac:dyDescent="0.2">
      <c r="A16" s="97" t="s">
        <v>15</v>
      </c>
      <c r="B16" s="98"/>
      <c r="C16" s="19" t="s">
        <v>16</v>
      </c>
      <c r="D16" s="9">
        <v>62600</v>
      </c>
      <c r="E16" s="9">
        <f t="shared" si="1"/>
        <v>36516.666666666672</v>
      </c>
      <c r="F16" s="9">
        <v>32989.24</v>
      </c>
      <c r="G16" s="10">
        <f t="shared" si="2"/>
        <v>90.340228206298477</v>
      </c>
      <c r="H16" s="11">
        <f>E16-F16</f>
        <v>3527.4266666666736</v>
      </c>
    </row>
    <row r="17" spans="1:8" x14ac:dyDescent="0.2">
      <c r="A17" s="97" t="s">
        <v>17</v>
      </c>
      <c r="B17" s="98"/>
      <c r="C17" s="19" t="s">
        <v>18</v>
      </c>
      <c r="D17" s="9">
        <v>24500</v>
      </c>
      <c r="E17" s="9">
        <f t="shared" si="1"/>
        <v>14291.666666666668</v>
      </c>
      <c r="F17" s="9">
        <v>24500</v>
      </c>
      <c r="G17" s="10">
        <f t="shared" si="2"/>
        <v>171.42857142857142</v>
      </c>
      <c r="H17" s="11">
        <f>E17-F17</f>
        <v>-10208.333333333332</v>
      </c>
    </row>
    <row r="18" spans="1:8" x14ac:dyDescent="0.2">
      <c r="A18" s="14" t="s">
        <v>77</v>
      </c>
      <c r="B18" s="15"/>
      <c r="C18" s="19" t="s">
        <v>68</v>
      </c>
      <c r="D18" s="9">
        <v>7000</v>
      </c>
      <c r="E18" s="9">
        <f t="shared" si="1"/>
        <v>4083.3333333333335</v>
      </c>
      <c r="F18" s="9">
        <v>890</v>
      </c>
      <c r="G18" s="10">
        <f t="shared" si="2"/>
        <v>21.795918367346939</v>
      </c>
      <c r="H18" s="11">
        <f t="shared" si="0"/>
        <v>3193.3333333333335</v>
      </c>
    </row>
    <row r="19" spans="1:8" x14ac:dyDescent="0.2">
      <c r="A19" s="21" t="s">
        <v>21</v>
      </c>
      <c r="B19" s="22"/>
      <c r="C19" s="23">
        <v>225</v>
      </c>
      <c r="D19" s="24">
        <v>17000</v>
      </c>
      <c r="E19" s="9">
        <f t="shared" si="1"/>
        <v>9916.6666666666679</v>
      </c>
      <c r="F19" s="24">
        <v>855</v>
      </c>
      <c r="G19" s="10">
        <f t="shared" si="2"/>
        <v>8.6218487394957979</v>
      </c>
      <c r="H19" s="11">
        <f>E19-F19</f>
        <v>9061.6666666666679</v>
      </c>
    </row>
    <row r="20" spans="1:8" x14ac:dyDescent="0.2">
      <c r="A20" s="21" t="s">
        <v>22</v>
      </c>
      <c r="B20" s="22"/>
      <c r="C20" s="23">
        <v>226</v>
      </c>
      <c r="D20" s="24">
        <v>43300</v>
      </c>
      <c r="E20" s="9">
        <f t="shared" si="1"/>
        <v>25258.333333333336</v>
      </c>
      <c r="F20" s="24">
        <v>25244</v>
      </c>
      <c r="G20" s="10">
        <f t="shared" si="2"/>
        <v>99.943253051798081</v>
      </c>
      <c r="H20" s="11">
        <f t="shared" si="0"/>
        <v>14.333333333335759</v>
      </c>
    </row>
    <row r="21" spans="1:8" x14ac:dyDescent="0.2">
      <c r="A21" s="21" t="s">
        <v>23</v>
      </c>
      <c r="B21" s="22"/>
      <c r="C21" s="18">
        <v>227</v>
      </c>
      <c r="D21" s="9">
        <v>7000</v>
      </c>
      <c r="E21" s="9">
        <f t="shared" si="1"/>
        <v>4083.3333333333335</v>
      </c>
      <c r="F21" s="9"/>
      <c r="G21" s="10">
        <f t="shared" si="2"/>
        <v>0</v>
      </c>
      <c r="H21" s="11">
        <f>E21-F21</f>
        <v>4083.3333333333335</v>
      </c>
    </row>
    <row r="22" spans="1:8" x14ac:dyDescent="0.2">
      <c r="A22" s="97" t="s">
        <v>25</v>
      </c>
      <c r="B22" s="98"/>
      <c r="C22" s="25">
        <v>312</v>
      </c>
      <c r="D22" s="26">
        <v>6000</v>
      </c>
      <c r="E22" s="9">
        <f t="shared" si="1"/>
        <v>3500</v>
      </c>
      <c r="F22" s="26">
        <v>995</v>
      </c>
      <c r="G22" s="10">
        <f>SUM(F22/E22*100)</f>
        <v>28.428571428571431</v>
      </c>
      <c r="H22" s="11">
        <f t="shared" si="0"/>
        <v>2505</v>
      </c>
    </row>
    <row r="23" spans="1:8" ht="12" customHeight="1" x14ac:dyDescent="0.2">
      <c r="A23" s="187" t="s">
        <v>26</v>
      </c>
      <c r="B23" s="188"/>
      <c r="C23" s="25" t="s">
        <v>27</v>
      </c>
      <c r="D23" s="26">
        <v>181000</v>
      </c>
      <c r="E23" s="9">
        <f t="shared" si="1"/>
        <v>105583.33333333334</v>
      </c>
      <c r="F23" s="26">
        <v>67855</v>
      </c>
      <c r="G23" s="10">
        <f>SUM(F23/E23*100)</f>
        <v>64.266771902131012</v>
      </c>
      <c r="H23" s="11">
        <f t="shared" si="0"/>
        <v>37728.333333333343</v>
      </c>
    </row>
    <row r="24" spans="1:8" x14ac:dyDescent="0.2">
      <c r="A24" s="6" t="s">
        <v>28</v>
      </c>
      <c r="B24" s="7"/>
      <c r="C24" s="25">
        <v>346</v>
      </c>
      <c r="D24" s="26">
        <v>25400</v>
      </c>
      <c r="E24" s="9">
        <f t="shared" si="1"/>
        <v>14816.666666666666</v>
      </c>
      <c r="F24" s="26">
        <v>23482</v>
      </c>
      <c r="G24" s="10">
        <f>F24/E24*100</f>
        <v>158.48368953880765</v>
      </c>
      <c r="H24" s="11">
        <f t="shared" si="0"/>
        <v>-8665.3333333333339</v>
      </c>
    </row>
    <row r="25" spans="1:8" ht="12" customHeight="1" x14ac:dyDescent="0.2">
      <c r="A25" s="187" t="s">
        <v>24</v>
      </c>
      <c r="B25" s="188"/>
      <c r="C25" s="49">
        <v>291</v>
      </c>
      <c r="D25" s="9">
        <v>115192</v>
      </c>
      <c r="E25" s="9">
        <f t="shared" si="1"/>
        <v>67195.333333333343</v>
      </c>
      <c r="F25" s="9">
        <v>104110</v>
      </c>
      <c r="G25" s="10">
        <f>SUM(F25/E25*100)</f>
        <v>154.93635470717211</v>
      </c>
      <c r="H25" s="11">
        <f>E25-F25</f>
        <v>-36914.666666666657</v>
      </c>
    </row>
    <row r="26" spans="1:8" x14ac:dyDescent="0.2">
      <c r="A26" s="21" t="s">
        <v>29</v>
      </c>
      <c r="B26" s="22"/>
      <c r="C26" s="27" t="s">
        <v>30</v>
      </c>
      <c r="D26" s="28">
        <v>7500</v>
      </c>
      <c r="E26" s="9">
        <f t="shared" si="1"/>
        <v>4375</v>
      </c>
      <c r="F26" s="28"/>
      <c r="G26" s="10"/>
      <c r="H26" s="11">
        <f>E26-F26</f>
        <v>4375</v>
      </c>
    </row>
    <row r="27" spans="1:8" x14ac:dyDescent="0.2">
      <c r="A27" s="21" t="s">
        <v>31</v>
      </c>
      <c r="B27" s="22"/>
      <c r="C27" s="27" t="s">
        <v>32</v>
      </c>
      <c r="D27" s="28">
        <v>222800</v>
      </c>
      <c r="E27" s="9">
        <f t="shared" si="1"/>
        <v>129966.66666666667</v>
      </c>
      <c r="F27" s="28">
        <v>129562</v>
      </c>
      <c r="G27" s="10">
        <f>F27/E27*100</f>
        <v>99.688638112336491</v>
      </c>
      <c r="H27" s="11">
        <f t="shared" si="0"/>
        <v>404.66666666667152</v>
      </c>
    </row>
    <row r="28" spans="1:8" x14ac:dyDescent="0.2">
      <c r="A28" s="181" t="s">
        <v>33</v>
      </c>
      <c r="B28" s="182"/>
      <c r="C28" s="27" t="s">
        <v>34</v>
      </c>
      <c r="D28" s="28">
        <v>10500</v>
      </c>
      <c r="E28" s="9">
        <f t="shared" si="1"/>
        <v>6125</v>
      </c>
      <c r="F28" s="28"/>
      <c r="G28" s="10">
        <v>0</v>
      </c>
      <c r="H28" s="11">
        <f t="shared" si="0"/>
        <v>6125</v>
      </c>
    </row>
    <row r="29" spans="1:8" x14ac:dyDescent="0.2">
      <c r="A29" s="97" t="s">
        <v>35</v>
      </c>
      <c r="B29" s="98"/>
      <c r="C29" s="29" t="s">
        <v>36</v>
      </c>
      <c r="D29" s="9">
        <v>7000</v>
      </c>
      <c r="E29" s="9">
        <f t="shared" si="1"/>
        <v>4083.3333333333335</v>
      </c>
      <c r="F29" s="9"/>
      <c r="G29" s="10">
        <f>SUM(F29/E29*100)</f>
        <v>0</v>
      </c>
      <c r="H29" s="11">
        <f>E29-F29</f>
        <v>4083.3333333333335</v>
      </c>
    </row>
    <row r="30" spans="1:8" x14ac:dyDescent="0.2">
      <c r="A30" s="97" t="s">
        <v>37</v>
      </c>
      <c r="B30" s="98"/>
      <c r="C30" s="29" t="s">
        <v>38</v>
      </c>
      <c r="D30" s="9">
        <v>863000</v>
      </c>
      <c r="E30" s="9">
        <f t="shared" si="1"/>
        <v>503416.66666666669</v>
      </c>
      <c r="F30" s="9">
        <v>415297</v>
      </c>
      <c r="G30" s="10">
        <f>SUM(F30/E30*100)</f>
        <v>82.495679523257735</v>
      </c>
      <c r="H30" s="11">
        <f>E30-F30</f>
        <v>88119.666666666686</v>
      </c>
    </row>
    <row r="31" spans="1:8" x14ac:dyDescent="0.2">
      <c r="A31" s="97" t="s">
        <v>35</v>
      </c>
      <c r="B31" s="98"/>
      <c r="C31" s="29" t="s">
        <v>39</v>
      </c>
      <c r="D31" s="9">
        <v>38000</v>
      </c>
      <c r="E31" s="9">
        <f t="shared" si="1"/>
        <v>22166.666666666664</v>
      </c>
      <c r="F31" s="9">
        <v>8000</v>
      </c>
      <c r="G31" s="10"/>
      <c r="H31" s="11">
        <f>E31-F31</f>
        <v>14166.666666666664</v>
      </c>
    </row>
    <row r="32" spans="1:8" x14ac:dyDescent="0.2">
      <c r="A32" s="97" t="s">
        <v>40</v>
      </c>
      <c r="B32" s="98"/>
      <c r="C32" s="29" t="s">
        <v>41</v>
      </c>
      <c r="D32" s="9">
        <v>58900</v>
      </c>
      <c r="E32" s="9">
        <f t="shared" si="1"/>
        <v>34358.333333333328</v>
      </c>
      <c r="F32" s="9">
        <v>45537</v>
      </c>
      <c r="G32" s="10">
        <f>SUM(F32/E32*100)</f>
        <v>132.53553237933545</v>
      </c>
      <c r="H32" s="11">
        <f>E32-F32</f>
        <v>-11178.666666666672</v>
      </c>
    </row>
    <row r="33" spans="1:8" x14ac:dyDescent="0.2">
      <c r="A33" s="97" t="s">
        <v>42</v>
      </c>
      <c r="B33" s="98"/>
      <c r="C33" s="29" t="s">
        <v>43</v>
      </c>
      <c r="D33" s="9">
        <v>5487684</v>
      </c>
      <c r="E33" s="9">
        <f t="shared" si="1"/>
        <v>3201149</v>
      </c>
      <c r="F33" s="9">
        <v>450555</v>
      </c>
      <c r="G33" s="10">
        <f>SUM(F33/E33*100)</f>
        <v>14.074790020708189</v>
      </c>
      <c r="H33" s="11">
        <f t="shared" si="0"/>
        <v>2750594</v>
      </c>
    </row>
    <row r="34" spans="1:8" x14ac:dyDescent="0.2">
      <c r="A34" s="97" t="s">
        <v>44</v>
      </c>
      <c r="B34" s="98"/>
      <c r="C34" s="29" t="s">
        <v>45</v>
      </c>
      <c r="D34" s="9">
        <v>236000</v>
      </c>
      <c r="E34" s="9">
        <f t="shared" si="1"/>
        <v>137666.66666666669</v>
      </c>
      <c r="F34" s="9">
        <v>7200</v>
      </c>
      <c r="G34" s="10">
        <f>SUM(F34/E34*100)</f>
        <v>5.2300242130750592</v>
      </c>
      <c r="H34" s="11">
        <f>E34-F34</f>
        <v>130466.66666666669</v>
      </c>
    </row>
    <row r="35" spans="1:8" ht="12.75" customHeight="1" x14ac:dyDescent="0.2">
      <c r="A35" s="95" t="s">
        <v>46</v>
      </c>
      <c r="B35" s="96"/>
      <c r="C35" s="23"/>
      <c r="D35" s="28">
        <f>SUM(D9:D34)</f>
        <v>9923276</v>
      </c>
      <c r="E35" s="9">
        <f t="shared" si="1"/>
        <v>5788577.666666666</v>
      </c>
      <c r="F35" s="28">
        <f>SUM(F9:F34)</f>
        <v>2826262.24</v>
      </c>
      <c r="G35" s="10">
        <f>F35/E35*100</f>
        <v>48.824813326336418</v>
      </c>
      <c r="H35" s="11">
        <f t="shared" si="0"/>
        <v>2962315.4266666658</v>
      </c>
    </row>
    <row r="36" spans="1:8" x14ac:dyDescent="0.2">
      <c r="A36" s="92" t="s">
        <v>47</v>
      </c>
      <c r="B36" s="93"/>
      <c r="C36" s="8"/>
      <c r="D36" s="34">
        <v>831300</v>
      </c>
      <c r="E36" s="9">
        <f t="shared" si="1"/>
        <v>484925</v>
      </c>
      <c r="F36" s="34">
        <v>476591</v>
      </c>
      <c r="G36" s="10">
        <f>F36/E36*100</f>
        <v>98.281383719131824</v>
      </c>
      <c r="H36" s="11">
        <f t="shared" si="0"/>
        <v>8334</v>
      </c>
    </row>
    <row r="37" spans="1:8" x14ac:dyDescent="0.2">
      <c r="A37" s="175" t="s">
        <v>48</v>
      </c>
      <c r="B37" s="176"/>
      <c r="C37" s="35"/>
      <c r="D37" s="36">
        <v>2160592</v>
      </c>
      <c r="E37" s="9">
        <f t="shared" si="1"/>
        <v>1260345.3333333335</v>
      </c>
      <c r="F37" s="36">
        <v>1293522</v>
      </c>
      <c r="G37" s="10">
        <f>F37/E37*100</f>
        <v>102.63234732491304</v>
      </c>
      <c r="H37" s="37">
        <f t="shared" si="0"/>
        <v>-33176.666666666511</v>
      </c>
    </row>
    <row r="39" spans="1:8" ht="27" customHeight="1" x14ac:dyDescent="0.2">
      <c r="A39" s="183" t="s">
        <v>49</v>
      </c>
      <c r="B39" s="184"/>
      <c r="C39" s="4" t="s">
        <v>73</v>
      </c>
      <c r="D39" s="4" t="s">
        <v>50</v>
      </c>
      <c r="E39" s="4" t="s">
        <v>51</v>
      </c>
      <c r="F39" s="4" t="s">
        <v>5</v>
      </c>
      <c r="G39" s="4" t="s">
        <v>52</v>
      </c>
      <c r="H39" s="4"/>
    </row>
    <row r="40" spans="1:8" ht="12.75" customHeight="1" x14ac:dyDescent="0.2">
      <c r="A40" s="38" t="s">
        <v>53</v>
      </c>
      <c r="B40" s="39"/>
      <c r="C40" s="28">
        <v>584500</v>
      </c>
      <c r="D40" s="34">
        <f>SUM(C40/12*7)</f>
        <v>340958.33333333337</v>
      </c>
      <c r="E40" s="28">
        <v>484792</v>
      </c>
      <c r="F40" s="28">
        <f t="shared" ref="F40:F44" si="4">SUM(E40/D40*100)</f>
        <v>142.18511548331907</v>
      </c>
      <c r="G40" s="40">
        <f>E40-D40</f>
        <v>143833.66666666663</v>
      </c>
      <c r="H40" s="41"/>
    </row>
    <row r="41" spans="1:8" ht="12.75" customHeight="1" x14ac:dyDescent="0.2">
      <c r="A41" s="175" t="s">
        <v>86</v>
      </c>
      <c r="B41" s="176"/>
      <c r="C41" s="28">
        <v>1539348</v>
      </c>
      <c r="D41" s="34">
        <f t="shared" ref="D41:D57" si="5">SUM(C41/12*7)</f>
        <v>897953</v>
      </c>
      <c r="E41" s="28">
        <v>0</v>
      </c>
      <c r="F41" s="28"/>
      <c r="G41" s="40">
        <f>SUM(E41-D41)</f>
        <v>-897953</v>
      </c>
      <c r="H41" s="41"/>
    </row>
    <row r="42" spans="1:8" ht="12.75" customHeight="1" x14ac:dyDescent="0.2">
      <c r="A42" s="175" t="s">
        <v>55</v>
      </c>
      <c r="B42" s="176"/>
      <c r="C42" s="28">
        <v>222800</v>
      </c>
      <c r="D42" s="34">
        <f t="shared" si="5"/>
        <v>129966.66666666667</v>
      </c>
      <c r="E42" s="28">
        <v>167100</v>
      </c>
      <c r="F42" s="28">
        <f t="shared" si="4"/>
        <v>128.57142857142856</v>
      </c>
      <c r="G42" s="40">
        <f t="shared" ref="G42:G59" si="6">SUM(E42-D42)</f>
        <v>37133.333333333328</v>
      </c>
      <c r="H42" s="41"/>
    </row>
    <row r="43" spans="1:8" ht="12.75" customHeight="1" x14ac:dyDescent="0.2">
      <c r="A43" s="175" t="s">
        <v>56</v>
      </c>
      <c r="B43" s="176"/>
      <c r="C43" s="28">
        <v>863000</v>
      </c>
      <c r="D43" s="34">
        <f t="shared" si="5"/>
        <v>503416.66666666669</v>
      </c>
      <c r="E43" s="28">
        <v>456400</v>
      </c>
      <c r="F43" s="28">
        <f t="shared" si="4"/>
        <v>90.660486674391649</v>
      </c>
      <c r="G43" s="40">
        <f>SUM(E43-D43)</f>
        <v>-47016.666666666686</v>
      </c>
      <c r="H43" s="41"/>
    </row>
    <row r="44" spans="1:8" ht="12.75" customHeight="1" x14ac:dyDescent="0.2">
      <c r="A44" s="175" t="s">
        <v>57</v>
      </c>
      <c r="B44" s="176"/>
      <c r="C44" s="28">
        <v>700000</v>
      </c>
      <c r="D44" s="34">
        <f t="shared" si="5"/>
        <v>408333.33333333337</v>
      </c>
      <c r="E44" s="28">
        <v>525000</v>
      </c>
      <c r="F44" s="28">
        <f t="shared" si="4"/>
        <v>128.57142857142856</v>
      </c>
      <c r="G44" s="40">
        <f t="shared" si="6"/>
        <v>116666.66666666663</v>
      </c>
      <c r="H44" s="41"/>
    </row>
    <row r="45" spans="1:8" ht="12.75" customHeight="1" x14ac:dyDescent="0.2">
      <c r="A45" s="175" t="s">
        <v>83</v>
      </c>
      <c r="B45" s="176"/>
      <c r="C45" s="28">
        <v>2663690</v>
      </c>
      <c r="D45" s="34">
        <f t="shared" si="5"/>
        <v>1553819.1666666665</v>
      </c>
      <c r="E45" s="28">
        <v>0</v>
      </c>
      <c r="F45" s="28"/>
      <c r="G45" s="40">
        <f>SUM(E45-D45)</f>
        <v>-1553819.1666666665</v>
      </c>
      <c r="H45" s="41"/>
    </row>
    <row r="46" spans="1:8" ht="12.75" customHeight="1" x14ac:dyDescent="0.2">
      <c r="A46" s="175" t="s">
        <v>58</v>
      </c>
      <c r="B46" s="176"/>
      <c r="C46" s="28">
        <v>270000</v>
      </c>
      <c r="D46" s="34">
        <f t="shared" si="5"/>
        <v>157500</v>
      </c>
      <c r="E46" s="28">
        <v>270000</v>
      </c>
      <c r="F46" s="28"/>
      <c r="G46" s="40">
        <f>SUM(E46-D46)</f>
        <v>112500</v>
      </c>
      <c r="H46" s="41"/>
    </row>
    <row r="47" spans="1:8" ht="12.75" customHeight="1" x14ac:dyDescent="0.2">
      <c r="A47" s="175"/>
      <c r="B47" s="176"/>
      <c r="C47" s="28">
        <v>36804</v>
      </c>
      <c r="D47" s="34">
        <f t="shared" si="5"/>
        <v>21469</v>
      </c>
      <c r="E47" s="28">
        <v>0</v>
      </c>
      <c r="F47" s="28"/>
      <c r="G47" s="40">
        <f>SUM(E47-D47)</f>
        <v>-21469</v>
      </c>
      <c r="H47" s="41"/>
    </row>
    <row r="48" spans="1:8" x14ac:dyDescent="0.2">
      <c r="A48" s="92" t="s">
        <v>60</v>
      </c>
      <c r="B48" s="42"/>
      <c r="C48" s="34">
        <v>90000</v>
      </c>
      <c r="D48" s="34">
        <f t="shared" si="5"/>
        <v>52500</v>
      </c>
      <c r="E48" s="34">
        <v>50543</v>
      </c>
      <c r="F48" s="28">
        <f>E48/D48*100</f>
        <v>96.272380952380956</v>
      </c>
      <c r="G48" s="40">
        <f t="shared" si="6"/>
        <v>-1957</v>
      </c>
      <c r="H48" s="40"/>
    </row>
    <row r="49" spans="1:8" ht="12.75" customHeight="1" x14ac:dyDescent="0.2">
      <c r="A49" s="43" t="s">
        <v>61</v>
      </c>
      <c r="B49" s="43"/>
      <c r="C49" s="34">
        <v>114000</v>
      </c>
      <c r="D49" s="34">
        <f t="shared" si="5"/>
        <v>66500</v>
      </c>
      <c r="E49" s="34">
        <v>290586</v>
      </c>
      <c r="F49" s="28">
        <f>E49/D49*100</f>
        <v>436.97142857142859</v>
      </c>
      <c r="G49" s="40">
        <f t="shared" si="6"/>
        <v>224086</v>
      </c>
      <c r="H49" s="40"/>
    </row>
    <row r="50" spans="1:8" ht="12.75" customHeight="1" x14ac:dyDescent="0.2">
      <c r="A50" s="175" t="s">
        <v>62</v>
      </c>
      <c r="B50" s="176"/>
      <c r="C50" s="34">
        <v>78000</v>
      </c>
      <c r="D50" s="34">
        <f t="shared" si="5"/>
        <v>45500</v>
      </c>
      <c r="E50" s="34">
        <v>66794</v>
      </c>
      <c r="F50" s="28">
        <f>E50/D50*100</f>
        <v>146.80000000000001</v>
      </c>
      <c r="G50" s="40">
        <f t="shared" si="6"/>
        <v>21294</v>
      </c>
      <c r="H50" s="40"/>
    </row>
    <row r="51" spans="1:8" x14ac:dyDescent="0.2">
      <c r="A51" s="175" t="s">
        <v>63</v>
      </c>
      <c r="B51" s="176"/>
      <c r="C51" s="34">
        <v>104400</v>
      </c>
      <c r="D51" s="34">
        <f t="shared" si="5"/>
        <v>60900</v>
      </c>
      <c r="E51" s="34">
        <v>108015</v>
      </c>
      <c r="F51" s="28">
        <f>SUM(E51/D51*100)</f>
        <v>177.36453201970443</v>
      </c>
      <c r="G51" s="40">
        <f t="shared" si="6"/>
        <v>47115</v>
      </c>
      <c r="H51" s="40"/>
    </row>
    <row r="52" spans="1:8" ht="12.75" customHeight="1" x14ac:dyDescent="0.2">
      <c r="A52" s="175" t="s">
        <v>64</v>
      </c>
      <c r="B52" s="176"/>
      <c r="C52" s="34">
        <v>775500</v>
      </c>
      <c r="D52" s="34">
        <f t="shared" si="5"/>
        <v>452375</v>
      </c>
      <c r="E52" s="34">
        <v>95943</v>
      </c>
      <c r="F52" s="28">
        <f>SUM(E52/D52*100)</f>
        <v>21.208731693838075</v>
      </c>
      <c r="G52" s="40">
        <f t="shared" si="6"/>
        <v>-356432</v>
      </c>
      <c r="H52" s="40"/>
    </row>
    <row r="53" spans="1:8" ht="12.75" customHeight="1" x14ac:dyDescent="0.2">
      <c r="A53" s="175" t="s">
        <v>65</v>
      </c>
      <c r="B53" s="176"/>
      <c r="C53" s="34">
        <v>6000</v>
      </c>
      <c r="D53" s="34">
        <f t="shared" si="5"/>
        <v>3500</v>
      </c>
      <c r="E53" s="34">
        <v>800</v>
      </c>
      <c r="F53" s="28"/>
      <c r="G53" s="40">
        <f t="shared" si="6"/>
        <v>-2700</v>
      </c>
      <c r="H53" s="40"/>
    </row>
    <row r="54" spans="1:8" ht="12.75" customHeight="1" x14ac:dyDescent="0.2">
      <c r="A54" s="175" t="s">
        <v>76</v>
      </c>
      <c r="B54" s="176"/>
      <c r="C54" s="34">
        <v>1668892</v>
      </c>
      <c r="D54" s="34">
        <f t="shared" si="5"/>
        <v>973520.33333333337</v>
      </c>
      <c r="E54" s="34">
        <v>441100</v>
      </c>
      <c r="F54" s="34">
        <f>SUM(E54/D54*100)</f>
        <v>45.30978808523431</v>
      </c>
      <c r="G54" s="40">
        <f t="shared" si="6"/>
        <v>-532420.33333333337</v>
      </c>
      <c r="H54" s="40"/>
    </row>
    <row r="55" spans="1:8" ht="12.75" customHeight="1" x14ac:dyDescent="0.2">
      <c r="A55" s="175" t="s">
        <v>74</v>
      </c>
      <c r="B55" s="176"/>
      <c r="C55" s="34">
        <v>100000</v>
      </c>
      <c r="D55" s="34">
        <f t="shared" si="5"/>
        <v>58333.333333333336</v>
      </c>
      <c r="E55" s="34">
        <v>0</v>
      </c>
      <c r="F55" s="34">
        <f>SUM(E55/D55*100)</f>
        <v>0</v>
      </c>
      <c r="G55" s="40">
        <f t="shared" ref="G55" si="7">SUM(E55-D55)</f>
        <v>-58333.333333333336</v>
      </c>
      <c r="H55" s="40"/>
    </row>
    <row r="56" spans="1:8" ht="12.75" customHeight="1" x14ac:dyDescent="0.2">
      <c r="A56" s="175" t="s">
        <v>75</v>
      </c>
      <c r="B56" s="176"/>
      <c r="C56" s="34">
        <v>0</v>
      </c>
      <c r="D56" s="34">
        <f t="shared" si="5"/>
        <v>0</v>
      </c>
      <c r="E56" s="34">
        <v>92441</v>
      </c>
      <c r="F56" s="34"/>
      <c r="G56" s="40">
        <f t="shared" ref="G56" si="8">SUM(E56-D56)</f>
        <v>92441</v>
      </c>
      <c r="H56" s="40"/>
    </row>
    <row r="57" spans="1:8" ht="12.75" customHeight="1" x14ac:dyDescent="0.2">
      <c r="A57" s="175" t="s">
        <v>75</v>
      </c>
      <c r="B57" s="176"/>
      <c r="C57" s="34">
        <v>2000</v>
      </c>
      <c r="D57" s="34">
        <f t="shared" si="5"/>
        <v>1166.6666666666665</v>
      </c>
      <c r="E57" s="34">
        <v>0</v>
      </c>
      <c r="F57" s="34">
        <f>SUM(E57/D57*100)</f>
        <v>0</v>
      </c>
      <c r="G57" s="40">
        <f t="shared" si="6"/>
        <v>-1166.6666666666665</v>
      </c>
      <c r="H57" s="40"/>
    </row>
    <row r="58" spans="1:8" x14ac:dyDescent="0.2">
      <c r="A58" s="175" t="s">
        <v>66</v>
      </c>
      <c r="B58" s="176"/>
      <c r="C58" s="34">
        <f>SUM(C48:C57)</f>
        <v>2938792</v>
      </c>
      <c r="D58" s="34">
        <f>SUM(D48:D57)</f>
        <v>1714295.3333333335</v>
      </c>
      <c r="E58" s="34">
        <f>SUM(E48:E57)</f>
        <v>1146222</v>
      </c>
      <c r="F58" s="44">
        <f>SUM(E58/D58*100)</f>
        <v>66.862574826663462</v>
      </c>
      <c r="G58" s="40">
        <f t="shared" si="6"/>
        <v>-568073.33333333349</v>
      </c>
      <c r="H58" s="40"/>
    </row>
    <row r="59" spans="1:8" x14ac:dyDescent="0.2">
      <c r="A59" s="45" t="s">
        <v>67</v>
      </c>
      <c r="B59" s="46"/>
      <c r="C59" s="34">
        <f>SUM(C40,C58,C42,C43,C44,C45,C41,C47,C46)</f>
        <v>9818934</v>
      </c>
      <c r="D59" s="34">
        <f>SUM(D40+D41+D42+D43+D44+D58+D45+D46+D47)</f>
        <v>5727711.5</v>
      </c>
      <c r="E59" s="34">
        <f>SUM(E40+E41+E42+E43+E44+E58+E45+E46+E47)</f>
        <v>3049514</v>
      </c>
      <c r="F59" s="34">
        <f>E59/D59*100</f>
        <v>53.241403656591288</v>
      </c>
      <c r="G59" s="40">
        <f t="shared" si="6"/>
        <v>-2678197.5</v>
      </c>
      <c r="H59" s="40"/>
    </row>
    <row r="61" spans="1:8" ht="12.75" customHeight="1" x14ac:dyDescent="0.2"/>
    <row r="62" spans="1:8" x14ac:dyDescent="0.2">
      <c r="B62" s="99" t="s">
        <v>91</v>
      </c>
      <c r="C62" s="100">
        <v>394092.66</v>
      </c>
    </row>
    <row r="63" spans="1:8" x14ac:dyDescent="0.2">
      <c r="B63" s="99" t="s">
        <v>92</v>
      </c>
      <c r="C63" s="100"/>
    </row>
    <row r="64" spans="1:8" x14ac:dyDescent="0.2">
      <c r="B64" s="99" t="s">
        <v>93</v>
      </c>
      <c r="C64" s="100">
        <v>37537.760000000002</v>
      </c>
    </row>
    <row r="65" spans="1:3" x14ac:dyDescent="0.2">
      <c r="B65" s="99" t="s">
        <v>94</v>
      </c>
      <c r="C65" s="100">
        <v>248201.1</v>
      </c>
    </row>
    <row r="66" spans="1:3" x14ac:dyDescent="0.2">
      <c r="B66" s="99" t="s">
        <v>95</v>
      </c>
      <c r="C66" s="100">
        <v>108353.8</v>
      </c>
    </row>
    <row r="67" spans="1:3" ht="12.75" customHeight="1" x14ac:dyDescent="0.2">
      <c r="A67" s="178"/>
      <c r="B67" s="178"/>
      <c r="C67" s="178"/>
    </row>
    <row r="68" spans="1:3" ht="12.75" customHeight="1" x14ac:dyDescent="0.2"/>
  </sheetData>
  <mergeCells count="26">
    <mergeCell ref="A25:B25"/>
    <mergeCell ref="B4:H4"/>
    <mergeCell ref="B5:F5"/>
    <mergeCell ref="C6:F6"/>
    <mergeCell ref="A8:B8"/>
    <mergeCell ref="A23:B23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67:C67"/>
    <mergeCell ref="A56:B56"/>
    <mergeCell ref="A52:B52"/>
    <mergeCell ref="A53:B53"/>
    <mergeCell ref="A54:B54"/>
    <mergeCell ref="A55:B55"/>
    <mergeCell ref="A57:B57"/>
    <mergeCell ref="A58:B58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topLeftCell="A22" workbookViewId="0">
      <selection activeCell="A47" sqref="A47:H67"/>
    </sheetView>
  </sheetViews>
  <sheetFormatPr defaultColWidth="9.140625" defaultRowHeight="12.75" x14ac:dyDescent="0.2"/>
  <cols>
    <col min="1" max="1" width="9.140625" style="109"/>
    <col min="2" max="2" width="13.140625" style="109" customWidth="1"/>
    <col min="3" max="3" width="11.140625" style="109" customWidth="1"/>
    <col min="4" max="4" width="12.5703125" style="109" customWidth="1"/>
    <col min="5" max="6" width="11.85546875" style="109" customWidth="1"/>
    <col min="7" max="7" width="10.5703125" style="109" customWidth="1"/>
    <col min="8" max="8" width="8.85546875" style="109" customWidth="1"/>
    <col min="9" max="16384" width="9.140625" style="109"/>
  </cols>
  <sheetData>
    <row r="1" spans="1:14" ht="3" customHeight="1" x14ac:dyDescent="0.2"/>
    <row r="2" spans="1:14" ht="20.25" x14ac:dyDescent="0.3">
      <c r="A2" s="121"/>
      <c r="B2" s="1" t="s">
        <v>0</v>
      </c>
      <c r="C2" s="1"/>
      <c r="D2" s="1"/>
      <c r="E2" s="121"/>
      <c r="F2" s="121"/>
      <c r="G2" s="121"/>
      <c r="H2" s="121"/>
      <c r="I2" s="112"/>
    </row>
    <row r="3" spans="1:14" x14ac:dyDescent="0.2">
      <c r="A3" s="121"/>
      <c r="B3" s="121"/>
      <c r="C3" s="121"/>
      <c r="D3" s="121"/>
      <c r="E3" s="121"/>
      <c r="F3" s="121"/>
      <c r="G3" s="121"/>
      <c r="H3" s="121"/>
      <c r="I3" s="112"/>
    </row>
    <row r="4" spans="1:14" x14ac:dyDescent="0.2">
      <c r="A4" s="121"/>
      <c r="B4" s="192" t="s">
        <v>103</v>
      </c>
      <c r="C4" s="192"/>
      <c r="D4" s="192"/>
      <c r="E4" s="192"/>
      <c r="F4" s="192"/>
      <c r="G4" s="192"/>
      <c r="H4" s="192"/>
      <c r="I4" s="112"/>
    </row>
    <row r="5" spans="1:14" x14ac:dyDescent="0.2">
      <c r="A5" s="121"/>
      <c r="B5" s="192" t="s">
        <v>2</v>
      </c>
      <c r="C5" s="192"/>
      <c r="D5" s="192"/>
      <c r="E5" s="192"/>
      <c r="F5" s="192"/>
      <c r="G5" s="121"/>
      <c r="H5" s="121"/>
      <c r="I5" s="112"/>
    </row>
    <row r="6" spans="1:14" x14ac:dyDescent="0.2">
      <c r="A6" s="121"/>
      <c r="B6" s="121"/>
      <c r="C6" s="193" t="s">
        <v>101</v>
      </c>
      <c r="D6" s="193"/>
      <c r="E6" s="193"/>
      <c r="F6" s="193"/>
      <c r="G6" s="121"/>
      <c r="H6" s="121"/>
      <c r="I6" s="112"/>
    </row>
    <row r="7" spans="1:14" x14ac:dyDescent="0.2">
      <c r="A7" s="122"/>
      <c r="B7" s="122"/>
      <c r="C7" s="121"/>
      <c r="D7" s="121"/>
      <c r="E7" s="121"/>
      <c r="F7" s="121"/>
      <c r="G7" s="121"/>
      <c r="H7" s="121"/>
      <c r="I7" s="112"/>
    </row>
    <row r="8" spans="1:14" ht="45.75" customHeight="1" x14ac:dyDescent="0.2">
      <c r="A8" s="194" t="s">
        <v>3</v>
      </c>
      <c r="B8" s="195"/>
      <c r="C8" s="123" t="s">
        <v>4</v>
      </c>
      <c r="D8" s="124" t="s">
        <v>70</v>
      </c>
      <c r="E8" s="124" t="s">
        <v>102</v>
      </c>
      <c r="F8" s="124" t="s">
        <v>80</v>
      </c>
      <c r="G8" s="124" t="s">
        <v>5</v>
      </c>
      <c r="H8" s="124" t="s">
        <v>6</v>
      </c>
      <c r="I8" s="112"/>
      <c r="N8" s="5"/>
    </row>
    <row r="9" spans="1:14" x14ac:dyDescent="0.2">
      <c r="A9" s="125" t="s">
        <v>7</v>
      </c>
      <c r="B9" s="126"/>
      <c r="C9" s="127">
        <v>211</v>
      </c>
      <c r="D9" s="128">
        <v>1836900</v>
      </c>
      <c r="E9" s="128">
        <f>SUM(D9/12*8)</f>
        <v>1224600</v>
      </c>
      <c r="F9" s="128">
        <v>1272798</v>
      </c>
      <c r="G9" s="129">
        <f>F9/E9*100</f>
        <v>103.93581577658011</v>
      </c>
      <c r="H9" s="130">
        <f t="shared" ref="H9:H37" si="0">E9-F9</f>
        <v>-48198</v>
      </c>
      <c r="I9" s="112"/>
    </row>
    <row r="10" spans="1:14" x14ac:dyDescent="0.2">
      <c r="A10" s="131" t="s">
        <v>8</v>
      </c>
      <c r="B10" s="132"/>
      <c r="C10" s="127">
        <v>213</v>
      </c>
      <c r="D10" s="128">
        <v>551700</v>
      </c>
      <c r="E10" s="128">
        <f t="shared" ref="E10:E34" si="1">SUM(D10/12*8)</f>
        <v>367800</v>
      </c>
      <c r="F10" s="128">
        <v>311701</v>
      </c>
      <c r="G10" s="129">
        <f>F10/E10*100</f>
        <v>84.747417074497008</v>
      </c>
      <c r="H10" s="130">
        <f t="shared" si="0"/>
        <v>56099</v>
      </c>
      <c r="I10" s="112"/>
    </row>
    <row r="11" spans="1:14" x14ac:dyDescent="0.2">
      <c r="A11" s="131" t="s">
        <v>9</v>
      </c>
      <c r="B11" s="132"/>
      <c r="C11" s="127">
        <v>212</v>
      </c>
      <c r="D11" s="128">
        <v>0</v>
      </c>
      <c r="E11" s="128">
        <f t="shared" si="1"/>
        <v>0</v>
      </c>
      <c r="F11" s="128"/>
      <c r="G11" s="129"/>
      <c r="H11" s="130">
        <f t="shared" si="0"/>
        <v>0</v>
      </c>
      <c r="I11" s="112"/>
    </row>
    <row r="12" spans="1:14" x14ac:dyDescent="0.2">
      <c r="A12" s="133" t="s">
        <v>10</v>
      </c>
      <c r="B12" s="134"/>
      <c r="C12" s="135">
        <v>221</v>
      </c>
      <c r="D12" s="136">
        <v>52800</v>
      </c>
      <c r="E12" s="128">
        <f t="shared" si="1"/>
        <v>35200</v>
      </c>
      <c r="F12" s="136">
        <v>30126</v>
      </c>
      <c r="G12" s="129">
        <f>F12/E12*100</f>
        <v>85.585227272727266</v>
      </c>
      <c r="H12" s="130">
        <f t="shared" si="0"/>
        <v>5074</v>
      </c>
      <c r="I12" s="112"/>
    </row>
    <row r="13" spans="1:14" x14ac:dyDescent="0.2">
      <c r="A13" s="137" t="s">
        <v>11</v>
      </c>
      <c r="B13" s="137"/>
      <c r="C13" s="138" t="s">
        <v>12</v>
      </c>
      <c r="D13" s="128"/>
      <c r="E13" s="128">
        <f t="shared" si="1"/>
        <v>0</v>
      </c>
      <c r="F13" s="128"/>
      <c r="G13" s="139"/>
      <c r="H13" s="130">
        <f t="shared" si="0"/>
        <v>0</v>
      </c>
      <c r="I13" s="112"/>
    </row>
    <row r="14" spans="1:14" x14ac:dyDescent="0.2">
      <c r="A14" s="137" t="s">
        <v>13</v>
      </c>
      <c r="B14" s="137"/>
      <c r="C14" s="138" t="s">
        <v>14</v>
      </c>
      <c r="D14" s="128">
        <v>4200</v>
      </c>
      <c r="E14" s="128">
        <f t="shared" si="1"/>
        <v>2800</v>
      </c>
      <c r="F14" s="128">
        <v>3850</v>
      </c>
      <c r="G14" s="139"/>
      <c r="H14" s="130">
        <f>E14-F14</f>
        <v>-1050</v>
      </c>
      <c r="I14" s="112"/>
    </row>
    <row r="15" spans="1:14" x14ac:dyDescent="0.2">
      <c r="A15" s="133" t="s">
        <v>19</v>
      </c>
      <c r="B15" s="134"/>
      <c r="C15" s="138" t="s">
        <v>20</v>
      </c>
      <c r="D15" s="128">
        <v>53300</v>
      </c>
      <c r="E15" s="128">
        <f t="shared" si="1"/>
        <v>35533.333333333336</v>
      </c>
      <c r="F15" s="128">
        <v>41750</v>
      </c>
      <c r="G15" s="129">
        <f t="shared" ref="G15:G21" si="2">F15/E15*100</f>
        <v>117.49530956848029</v>
      </c>
      <c r="H15" s="130">
        <f t="shared" ref="H15" si="3">E15-F15</f>
        <v>-6216.6666666666642</v>
      </c>
      <c r="I15" s="112"/>
    </row>
    <row r="16" spans="1:14" x14ac:dyDescent="0.2">
      <c r="A16" s="131" t="s">
        <v>15</v>
      </c>
      <c r="B16" s="132"/>
      <c r="C16" s="138" t="s">
        <v>16</v>
      </c>
      <c r="D16" s="128">
        <v>62117</v>
      </c>
      <c r="E16" s="128">
        <f t="shared" si="1"/>
        <v>41411.333333333336</v>
      </c>
      <c r="F16" s="128">
        <v>32989</v>
      </c>
      <c r="G16" s="129">
        <f t="shared" si="2"/>
        <v>79.661767310076144</v>
      </c>
      <c r="H16" s="130">
        <f>E16-F16</f>
        <v>8422.3333333333358</v>
      </c>
      <c r="I16" s="112"/>
    </row>
    <row r="17" spans="1:9" x14ac:dyDescent="0.2">
      <c r="A17" s="131" t="s">
        <v>17</v>
      </c>
      <c r="B17" s="132"/>
      <c r="C17" s="138" t="s">
        <v>18</v>
      </c>
      <c r="D17" s="128">
        <v>24500</v>
      </c>
      <c r="E17" s="128">
        <f t="shared" si="1"/>
        <v>16333.333333333334</v>
      </c>
      <c r="F17" s="128">
        <v>24500</v>
      </c>
      <c r="G17" s="129">
        <f t="shared" si="2"/>
        <v>150</v>
      </c>
      <c r="H17" s="130">
        <f>E17-F17</f>
        <v>-8166.6666666666661</v>
      </c>
      <c r="I17" s="112"/>
    </row>
    <row r="18" spans="1:9" x14ac:dyDescent="0.2">
      <c r="A18" s="133" t="s">
        <v>77</v>
      </c>
      <c r="B18" s="134"/>
      <c r="C18" s="138" t="s">
        <v>68</v>
      </c>
      <c r="D18" s="128">
        <v>1781</v>
      </c>
      <c r="E18" s="128">
        <f t="shared" si="1"/>
        <v>1187.3333333333333</v>
      </c>
      <c r="F18" s="128">
        <v>1038</v>
      </c>
      <c r="G18" s="129">
        <f t="shared" si="2"/>
        <v>87.422796181920276</v>
      </c>
      <c r="H18" s="130">
        <f t="shared" si="0"/>
        <v>149.33333333333326</v>
      </c>
      <c r="I18" s="121"/>
    </row>
    <row r="19" spans="1:9" x14ac:dyDescent="0.2">
      <c r="A19" s="140" t="s">
        <v>21</v>
      </c>
      <c r="B19" s="141"/>
      <c r="C19" s="142">
        <v>225</v>
      </c>
      <c r="D19" s="143">
        <v>7682</v>
      </c>
      <c r="E19" s="128">
        <f t="shared" si="1"/>
        <v>5121.333333333333</v>
      </c>
      <c r="F19" s="143">
        <v>875</v>
      </c>
      <c r="G19" s="129">
        <f t="shared" si="2"/>
        <v>17.085394428534237</v>
      </c>
      <c r="H19" s="130">
        <f>E19-F19</f>
        <v>4246.333333333333</v>
      </c>
      <c r="I19" s="121"/>
    </row>
    <row r="20" spans="1:9" x14ac:dyDescent="0.2">
      <c r="A20" s="140" t="s">
        <v>22</v>
      </c>
      <c r="B20" s="141"/>
      <c r="C20" s="142">
        <v>226</v>
      </c>
      <c r="D20" s="143">
        <v>43300</v>
      </c>
      <c r="E20" s="128">
        <f t="shared" si="1"/>
        <v>28866.666666666668</v>
      </c>
      <c r="F20" s="143">
        <v>29997</v>
      </c>
      <c r="G20" s="129">
        <f t="shared" si="2"/>
        <v>103.91570438799076</v>
      </c>
      <c r="H20" s="130">
        <f t="shared" si="0"/>
        <v>-1130.3333333333321</v>
      </c>
      <c r="I20" s="121"/>
    </row>
    <row r="21" spans="1:9" x14ac:dyDescent="0.2">
      <c r="A21" s="140" t="s">
        <v>23</v>
      </c>
      <c r="B21" s="141"/>
      <c r="C21" s="137">
        <v>227</v>
      </c>
      <c r="D21" s="128">
        <v>7000</v>
      </c>
      <c r="E21" s="128">
        <f t="shared" si="1"/>
        <v>4666.666666666667</v>
      </c>
      <c r="F21" s="128"/>
      <c r="G21" s="129">
        <f t="shared" si="2"/>
        <v>0</v>
      </c>
      <c r="H21" s="130">
        <f>E21-F21</f>
        <v>4666.666666666667</v>
      </c>
      <c r="I21" s="121"/>
    </row>
    <row r="22" spans="1:9" x14ac:dyDescent="0.2">
      <c r="A22" s="131" t="s">
        <v>25</v>
      </c>
      <c r="B22" s="132"/>
      <c r="C22" s="144">
        <v>312</v>
      </c>
      <c r="D22" s="145">
        <v>4094</v>
      </c>
      <c r="E22" s="128">
        <f t="shared" si="1"/>
        <v>2729.3333333333335</v>
      </c>
      <c r="F22" s="145">
        <v>995</v>
      </c>
      <c r="G22" s="129">
        <f>SUM(F22/E22*100)</f>
        <v>36.455788959452853</v>
      </c>
      <c r="H22" s="130">
        <f t="shared" si="0"/>
        <v>1734.3333333333335</v>
      </c>
      <c r="I22" s="121"/>
    </row>
    <row r="23" spans="1:9" ht="12" customHeight="1" x14ac:dyDescent="0.2">
      <c r="A23" s="190" t="s">
        <v>26</v>
      </c>
      <c r="B23" s="191"/>
      <c r="C23" s="144" t="s">
        <v>27</v>
      </c>
      <c r="D23" s="145">
        <v>130205</v>
      </c>
      <c r="E23" s="128">
        <f t="shared" si="1"/>
        <v>86803.333333333328</v>
      </c>
      <c r="F23" s="145">
        <v>67855</v>
      </c>
      <c r="G23" s="129">
        <f>SUM(F23/E23*100)</f>
        <v>78.170961176606127</v>
      </c>
      <c r="H23" s="130">
        <f t="shared" si="0"/>
        <v>18948.333333333328</v>
      </c>
      <c r="I23" s="121"/>
    </row>
    <row r="24" spans="1:9" x14ac:dyDescent="0.2">
      <c r="A24" s="125" t="s">
        <v>28</v>
      </c>
      <c r="B24" s="126"/>
      <c r="C24" s="144">
        <v>346</v>
      </c>
      <c r="D24" s="145">
        <v>25400</v>
      </c>
      <c r="E24" s="128">
        <f t="shared" si="1"/>
        <v>16933.333333333332</v>
      </c>
      <c r="F24" s="145">
        <v>23482</v>
      </c>
      <c r="G24" s="129">
        <f>F24/E24*100</f>
        <v>138.67322834645671</v>
      </c>
      <c r="H24" s="130">
        <f t="shared" si="0"/>
        <v>-6548.6666666666679</v>
      </c>
      <c r="I24" s="121"/>
    </row>
    <row r="25" spans="1:9" ht="12" customHeight="1" x14ac:dyDescent="0.2">
      <c r="A25" s="190" t="s">
        <v>24</v>
      </c>
      <c r="B25" s="191"/>
      <c r="C25" s="146">
        <v>291</v>
      </c>
      <c r="D25" s="128">
        <v>115192</v>
      </c>
      <c r="E25" s="128">
        <f t="shared" si="1"/>
        <v>76794.666666666672</v>
      </c>
      <c r="F25" s="128">
        <v>104110</v>
      </c>
      <c r="G25" s="129">
        <f>SUM(F25/E25*100)</f>
        <v>135.5693103687756</v>
      </c>
      <c r="H25" s="130">
        <f>E25-F25</f>
        <v>-27315.333333333328</v>
      </c>
      <c r="I25" s="121"/>
    </row>
    <row r="26" spans="1:9" x14ac:dyDescent="0.2">
      <c r="A26" s="140" t="s">
        <v>29</v>
      </c>
      <c r="B26" s="141"/>
      <c r="C26" s="147" t="s">
        <v>30</v>
      </c>
      <c r="D26" s="110">
        <v>7500</v>
      </c>
      <c r="E26" s="128">
        <f t="shared" si="1"/>
        <v>5000</v>
      </c>
      <c r="F26" s="110">
        <v>7500</v>
      </c>
      <c r="G26" s="129">
        <f>SUM(F26/E26*100)</f>
        <v>150</v>
      </c>
      <c r="H26" s="130">
        <f>E26-F26</f>
        <v>-2500</v>
      </c>
      <c r="I26" s="112"/>
    </row>
    <row r="27" spans="1:9" x14ac:dyDescent="0.2">
      <c r="A27" s="140" t="s">
        <v>31</v>
      </c>
      <c r="B27" s="141"/>
      <c r="C27" s="147" t="s">
        <v>32</v>
      </c>
      <c r="D27" s="110">
        <v>222800</v>
      </c>
      <c r="E27" s="128">
        <f t="shared" si="1"/>
        <v>148533.33333333334</v>
      </c>
      <c r="F27" s="110">
        <v>143976</v>
      </c>
      <c r="G27" s="129">
        <f>F27/E27*100</f>
        <v>96.93177737881507</v>
      </c>
      <c r="H27" s="130">
        <f t="shared" si="0"/>
        <v>4557.333333333343</v>
      </c>
      <c r="I27" s="112"/>
    </row>
    <row r="28" spans="1:9" x14ac:dyDescent="0.2">
      <c r="A28" s="198" t="s">
        <v>33</v>
      </c>
      <c r="B28" s="199"/>
      <c r="C28" s="147" t="s">
        <v>34</v>
      </c>
      <c r="D28" s="110"/>
      <c r="E28" s="128">
        <f t="shared" si="1"/>
        <v>0</v>
      </c>
      <c r="F28" s="110"/>
      <c r="G28" s="129">
        <v>0</v>
      </c>
      <c r="H28" s="130">
        <f t="shared" si="0"/>
        <v>0</v>
      </c>
      <c r="I28" s="112"/>
    </row>
    <row r="29" spans="1:9" x14ac:dyDescent="0.2">
      <c r="A29" s="131" t="s">
        <v>35</v>
      </c>
      <c r="B29" s="132"/>
      <c r="C29" s="148" t="s">
        <v>36</v>
      </c>
      <c r="D29" s="128">
        <v>7000</v>
      </c>
      <c r="E29" s="128">
        <f t="shared" si="1"/>
        <v>4666.666666666667</v>
      </c>
      <c r="F29" s="128"/>
      <c r="G29" s="129">
        <f>SUM(F29/E29*100)</f>
        <v>0</v>
      </c>
      <c r="H29" s="130">
        <f>E29-F29</f>
        <v>4666.666666666667</v>
      </c>
      <c r="I29" s="112"/>
    </row>
    <row r="30" spans="1:9" x14ac:dyDescent="0.2">
      <c r="A30" s="131" t="s">
        <v>37</v>
      </c>
      <c r="B30" s="132"/>
      <c r="C30" s="148" t="s">
        <v>38</v>
      </c>
      <c r="D30" s="128">
        <v>863000</v>
      </c>
      <c r="E30" s="128">
        <f t="shared" si="1"/>
        <v>575333.33333333337</v>
      </c>
      <c r="F30" s="128">
        <v>473297</v>
      </c>
      <c r="G30" s="129">
        <f>SUM(F30/E30*100)</f>
        <v>82.26483198146002</v>
      </c>
      <c r="H30" s="130">
        <f>E30-F30</f>
        <v>102036.33333333337</v>
      </c>
      <c r="I30" s="112"/>
    </row>
    <row r="31" spans="1:9" x14ac:dyDescent="0.2">
      <c r="A31" s="131" t="s">
        <v>35</v>
      </c>
      <c r="B31" s="132"/>
      <c r="C31" s="148" t="s">
        <v>39</v>
      </c>
      <c r="D31" s="128">
        <v>38000</v>
      </c>
      <c r="E31" s="128">
        <f t="shared" si="1"/>
        <v>25333.333333333332</v>
      </c>
      <c r="F31" s="128">
        <v>8000</v>
      </c>
      <c r="G31" s="129"/>
      <c r="H31" s="130">
        <f>E31-F31</f>
        <v>17333.333333333332</v>
      </c>
      <c r="I31" s="112"/>
    </row>
    <row r="32" spans="1:9" x14ac:dyDescent="0.2">
      <c r="A32" s="131" t="s">
        <v>40</v>
      </c>
      <c r="B32" s="132"/>
      <c r="C32" s="148" t="s">
        <v>41</v>
      </c>
      <c r="D32" s="128">
        <v>58900</v>
      </c>
      <c r="E32" s="128">
        <f t="shared" si="1"/>
        <v>39266.666666666664</v>
      </c>
      <c r="F32" s="128">
        <v>53043</v>
      </c>
      <c r="G32" s="129">
        <f>SUM(F32/E32*100)</f>
        <v>135.08404074702887</v>
      </c>
      <c r="H32" s="130">
        <f>E32-F32</f>
        <v>-13776.333333333336</v>
      </c>
      <c r="I32" s="112"/>
    </row>
    <row r="33" spans="1:9" x14ac:dyDescent="0.2">
      <c r="A33" s="131" t="s">
        <v>42</v>
      </c>
      <c r="B33" s="132"/>
      <c r="C33" s="148" t="s">
        <v>43</v>
      </c>
      <c r="D33" s="128">
        <v>5569905</v>
      </c>
      <c r="E33" s="128">
        <f t="shared" si="1"/>
        <v>3713270</v>
      </c>
      <c r="F33" s="128">
        <v>1491536</v>
      </c>
      <c r="G33" s="129">
        <f>SUM(F33/E33*100)</f>
        <v>40.167722788808788</v>
      </c>
      <c r="H33" s="130">
        <f t="shared" si="0"/>
        <v>2221734</v>
      </c>
      <c r="I33" s="112"/>
    </row>
    <row r="34" spans="1:9" x14ac:dyDescent="0.2">
      <c r="A34" s="131" t="s">
        <v>44</v>
      </c>
      <c r="B34" s="132"/>
      <c r="C34" s="148" t="s">
        <v>45</v>
      </c>
      <c r="D34" s="128">
        <v>236000</v>
      </c>
      <c r="E34" s="128">
        <f t="shared" si="1"/>
        <v>157333.33333333334</v>
      </c>
      <c r="F34" s="128">
        <v>118200</v>
      </c>
      <c r="G34" s="129">
        <f>SUM(F34/E34*100)</f>
        <v>75.127118644067792</v>
      </c>
      <c r="H34" s="130">
        <f>E34-F34</f>
        <v>39133.333333333343</v>
      </c>
      <c r="I34" s="112"/>
    </row>
    <row r="35" spans="1:9" ht="12.75" customHeight="1" x14ac:dyDescent="0.2">
      <c r="A35" s="149" t="s">
        <v>46</v>
      </c>
      <c r="B35" s="150"/>
      <c r="C35" s="142"/>
      <c r="D35" s="110">
        <f>SUM(D9:D34)</f>
        <v>9923276</v>
      </c>
      <c r="E35" s="128">
        <f t="shared" ref="E35:E37" si="4">SUM(D35/12*7)</f>
        <v>5788577.666666666</v>
      </c>
      <c r="F35" s="110">
        <f>SUM(F9:F34)</f>
        <v>4241618</v>
      </c>
      <c r="G35" s="129">
        <f>F35/E35*100</f>
        <v>73.275651537427194</v>
      </c>
      <c r="H35" s="130">
        <f t="shared" si="0"/>
        <v>1546959.666666666</v>
      </c>
      <c r="I35" s="112"/>
    </row>
    <row r="36" spans="1:9" x14ac:dyDescent="0.2">
      <c r="A36" s="151" t="s">
        <v>47</v>
      </c>
      <c r="B36" s="152"/>
      <c r="C36" s="127"/>
      <c r="D36" s="111">
        <v>831300</v>
      </c>
      <c r="E36" s="128">
        <f t="shared" si="4"/>
        <v>484925</v>
      </c>
      <c r="F36" s="111">
        <v>476591</v>
      </c>
      <c r="G36" s="129">
        <f>F36/E36*100</f>
        <v>98.281383719131824</v>
      </c>
      <c r="H36" s="130">
        <f t="shared" si="0"/>
        <v>8334</v>
      </c>
      <c r="I36" s="112"/>
    </row>
    <row r="37" spans="1:9" x14ac:dyDescent="0.2">
      <c r="A37" s="196" t="s">
        <v>48</v>
      </c>
      <c r="B37" s="197"/>
      <c r="C37" s="153"/>
      <c r="D37" s="154">
        <v>2160592</v>
      </c>
      <c r="E37" s="128">
        <f t="shared" si="4"/>
        <v>1260345.3333333335</v>
      </c>
      <c r="F37" s="154">
        <v>1293522</v>
      </c>
      <c r="G37" s="129">
        <f>F37/E37*100</f>
        <v>102.63234732491304</v>
      </c>
      <c r="H37" s="155">
        <f t="shared" si="0"/>
        <v>-33176.666666666511</v>
      </c>
      <c r="I37" s="112"/>
    </row>
    <row r="38" spans="1:9" x14ac:dyDescent="0.2">
      <c r="A38" s="121"/>
      <c r="B38" s="121"/>
      <c r="C38" s="121"/>
      <c r="D38" s="121"/>
      <c r="E38" s="121"/>
      <c r="F38" s="121"/>
      <c r="G38" s="121"/>
      <c r="H38" s="121"/>
      <c r="I38" s="112"/>
    </row>
    <row r="39" spans="1:9" ht="27" customHeight="1" x14ac:dyDescent="0.2">
      <c r="A39" s="194" t="s">
        <v>49</v>
      </c>
      <c r="B39" s="195"/>
      <c r="C39" s="124" t="s">
        <v>73</v>
      </c>
      <c r="D39" s="124" t="s">
        <v>50</v>
      </c>
      <c r="E39" s="124" t="s">
        <v>51</v>
      </c>
      <c r="F39" s="124" t="s">
        <v>5</v>
      </c>
      <c r="G39" s="124" t="s">
        <v>52</v>
      </c>
      <c r="H39" s="124"/>
      <c r="I39" s="112"/>
    </row>
    <row r="40" spans="1:9" ht="12.75" customHeight="1" x14ac:dyDescent="0.2">
      <c r="A40" s="156" t="s">
        <v>53</v>
      </c>
      <c r="B40" s="157"/>
      <c r="C40" s="110">
        <v>584500</v>
      </c>
      <c r="D40" s="111">
        <f>SUM(C40/12*8)</f>
        <v>389666.66666666669</v>
      </c>
      <c r="E40" s="110">
        <v>533500</v>
      </c>
      <c r="F40" s="110">
        <f t="shared" ref="F40:F44" si="5">SUM(E40/D40*100)</f>
        <v>136.91189050470487</v>
      </c>
      <c r="G40" s="158">
        <f>E40-D40</f>
        <v>143833.33333333331</v>
      </c>
      <c r="H40" s="159"/>
      <c r="I40" s="112"/>
    </row>
    <row r="41" spans="1:9" ht="12.75" customHeight="1" x14ac:dyDescent="0.2">
      <c r="A41" s="196" t="s">
        <v>86</v>
      </c>
      <c r="B41" s="197"/>
      <c r="C41" s="110">
        <v>1539348</v>
      </c>
      <c r="D41" s="111">
        <f t="shared" ref="D41:D57" si="6">SUM(C41/12*8)</f>
        <v>1026232</v>
      </c>
      <c r="E41" s="110">
        <v>0</v>
      </c>
      <c r="F41" s="110"/>
      <c r="G41" s="158">
        <f>SUM(E41-D41)</f>
        <v>-1026232</v>
      </c>
      <c r="H41" s="159"/>
      <c r="I41" s="112"/>
    </row>
    <row r="42" spans="1:9" ht="12.75" customHeight="1" x14ac:dyDescent="0.2">
      <c r="A42" s="196" t="s">
        <v>55</v>
      </c>
      <c r="B42" s="197"/>
      <c r="C42" s="110">
        <v>222800</v>
      </c>
      <c r="D42" s="111">
        <f t="shared" si="6"/>
        <v>148533.33333333334</v>
      </c>
      <c r="E42" s="110">
        <v>167100</v>
      </c>
      <c r="F42" s="110">
        <f t="shared" si="5"/>
        <v>112.5</v>
      </c>
      <c r="G42" s="158">
        <f t="shared" ref="G42:G59" si="7">SUM(E42-D42)</f>
        <v>18566.666666666657</v>
      </c>
      <c r="H42" s="159"/>
      <c r="I42" s="112"/>
    </row>
    <row r="43" spans="1:9" ht="12.75" customHeight="1" x14ac:dyDescent="0.2">
      <c r="A43" s="196" t="s">
        <v>56</v>
      </c>
      <c r="B43" s="197"/>
      <c r="C43" s="110">
        <v>863000</v>
      </c>
      <c r="D43" s="111">
        <f t="shared" si="6"/>
        <v>575333.33333333337</v>
      </c>
      <c r="E43" s="110">
        <v>514400</v>
      </c>
      <c r="F43" s="110">
        <f t="shared" si="5"/>
        <v>89.409038238702195</v>
      </c>
      <c r="G43" s="158">
        <f>SUM(E43-D43)</f>
        <v>-60933.333333333372</v>
      </c>
      <c r="H43" s="159"/>
      <c r="I43" s="112"/>
    </row>
    <row r="44" spans="1:9" ht="12.75" customHeight="1" x14ac:dyDescent="0.2">
      <c r="A44" s="196" t="s">
        <v>57</v>
      </c>
      <c r="B44" s="197"/>
      <c r="C44" s="110">
        <v>700000</v>
      </c>
      <c r="D44" s="111">
        <f t="shared" si="6"/>
        <v>466666.66666666669</v>
      </c>
      <c r="E44" s="110">
        <v>525000</v>
      </c>
      <c r="F44" s="110">
        <f t="shared" si="5"/>
        <v>112.5</v>
      </c>
      <c r="G44" s="158">
        <f t="shared" si="7"/>
        <v>58333.333333333314</v>
      </c>
      <c r="H44" s="159"/>
      <c r="I44" s="112"/>
    </row>
    <row r="45" spans="1:9" ht="12.75" customHeight="1" x14ac:dyDescent="0.2">
      <c r="A45" s="196" t="s">
        <v>83</v>
      </c>
      <c r="B45" s="197"/>
      <c r="C45" s="110">
        <v>2663690</v>
      </c>
      <c r="D45" s="111">
        <f t="shared" si="6"/>
        <v>1775793.3333333333</v>
      </c>
      <c r="E45" s="110">
        <v>888933</v>
      </c>
      <c r="F45" s="110"/>
      <c r="G45" s="158">
        <f>SUM(E45-D45)</f>
        <v>-886860.33333333326</v>
      </c>
      <c r="H45" s="159"/>
      <c r="I45" s="112"/>
    </row>
    <row r="46" spans="1:9" ht="12.75" customHeight="1" x14ac:dyDescent="0.2">
      <c r="A46" s="196" t="s">
        <v>58</v>
      </c>
      <c r="B46" s="197"/>
      <c r="C46" s="110">
        <v>270000</v>
      </c>
      <c r="D46" s="111">
        <f t="shared" si="6"/>
        <v>180000</v>
      </c>
      <c r="E46" s="110">
        <v>270000</v>
      </c>
      <c r="F46" s="110"/>
      <c r="G46" s="158">
        <f>SUM(E46-D46)</f>
        <v>90000</v>
      </c>
      <c r="H46" s="159"/>
      <c r="I46" s="112"/>
    </row>
    <row r="47" spans="1:9" ht="12.75" customHeight="1" x14ac:dyDescent="0.2">
      <c r="A47" s="196"/>
      <c r="B47" s="197"/>
      <c r="C47" s="110">
        <v>36804</v>
      </c>
      <c r="D47" s="111">
        <f t="shared" si="6"/>
        <v>24536</v>
      </c>
      <c r="E47" s="110">
        <v>2000</v>
      </c>
      <c r="F47" s="110"/>
      <c r="G47" s="158">
        <f>SUM(E47-D47)</f>
        <v>-22536</v>
      </c>
      <c r="H47" s="159"/>
      <c r="I47" s="112"/>
    </row>
    <row r="48" spans="1:9" x14ac:dyDescent="0.2">
      <c r="A48" s="151" t="s">
        <v>60</v>
      </c>
      <c r="B48" s="160"/>
      <c r="C48" s="111">
        <v>90000</v>
      </c>
      <c r="D48" s="111">
        <f t="shared" si="6"/>
        <v>60000</v>
      </c>
      <c r="E48" s="111">
        <v>55274</v>
      </c>
      <c r="F48" s="110">
        <f>E48/D48*100</f>
        <v>92.123333333333335</v>
      </c>
      <c r="G48" s="158">
        <f t="shared" si="7"/>
        <v>-4726</v>
      </c>
      <c r="H48" s="158"/>
      <c r="I48" s="112"/>
    </row>
    <row r="49" spans="1:9" ht="12.75" customHeight="1" x14ac:dyDescent="0.2">
      <c r="A49" s="161" t="s">
        <v>61</v>
      </c>
      <c r="B49" s="161"/>
      <c r="C49" s="111">
        <v>114000</v>
      </c>
      <c r="D49" s="111">
        <f t="shared" si="6"/>
        <v>76000</v>
      </c>
      <c r="E49" s="111">
        <v>324685</v>
      </c>
      <c r="F49" s="110">
        <f>E49/D49*100</f>
        <v>427.21710526315792</v>
      </c>
      <c r="G49" s="158">
        <f t="shared" si="7"/>
        <v>248685</v>
      </c>
      <c r="H49" s="158"/>
      <c r="I49" s="112"/>
    </row>
    <row r="50" spans="1:9" ht="12.75" customHeight="1" x14ac:dyDescent="0.2">
      <c r="A50" s="196" t="s">
        <v>62</v>
      </c>
      <c r="B50" s="197"/>
      <c r="C50" s="111">
        <v>78000</v>
      </c>
      <c r="D50" s="111">
        <f t="shared" si="6"/>
        <v>52000</v>
      </c>
      <c r="E50" s="111">
        <v>70840</v>
      </c>
      <c r="F50" s="110">
        <f>E50/D50*100</f>
        <v>136.23076923076923</v>
      </c>
      <c r="G50" s="158">
        <f t="shared" si="7"/>
        <v>18840</v>
      </c>
      <c r="H50" s="158"/>
      <c r="I50" s="112"/>
    </row>
    <row r="51" spans="1:9" x14ac:dyDescent="0.2">
      <c r="A51" s="196" t="s">
        <v>63</v>
      </c>
      <c r="B51" s="197"/>
      <c r="C51" s="111">
        <v>104400</v>
      </c>
      <c r="D51" s="111">
        <f t="shared" si="6"/>
        <v>69600</v>
      </c>
      <c r="E51" s="111">
        <v>108015</v>
      </c>
      <c r="F51" s="110">
        <f>SUM(E51/D51*100)</f>
        <v>155.19396551724139</v>
      </c>
      <c r="G51" s="158">
        <f t="shared" si="7"/>
        <v>38415</v>
      </c>
      <c r="H51" s="158"/>
      <c r="I51" s="112"/>
    </row>
    <row r="52" spans="1:9" ht="12.75" customHeight="1" x14ac:dyDescent="0.2">
      <c r="A52" s="196" t="s">
        <v>64</v>
      </c>
      <c r="B52" s="197"/>
      <c r="C52" s="111">
        <v>775500</v>
      </c>
      <c r="D52" s="111">
        <f t="shared" si="6"/>
        <v>517000</v>
      </c>
      <c r="E52" s="111">
        <v>111076</v>
      </c>
      <c r="F52" s="110">
        <f>SUM(E52/D52*100)</f>
        <v>21.484719535783363</v>
      </c>
      <c r="G52" s="158">
        <f t="shared" si="7"/>
        <v>-405924</v>
      </c>
      <c r="H52" s="158"/>
      <c r="I52" s="112"/>
    </row>
    <row r="53" spans="1:9" ht="12.75" customHeight="1" x14ac:dyDescent="0.2">
      <c r="A53" s="196" t="s">
        <v>65</v>
      </c>
      <c r="B53" s="197"/>
      <c r="C53" s="111">
        <v>6000</v>
      </c>
      <c r="D53" s="111">
        <f t="shared" si="6"/>
        <v>4000</v>
      </c>
      <c r="E53" s="111">
        <v>1300</v>
      </c>
      <c r="F53" s="110"/>
      <c r="G53" s="158">
        <f t="shared" si="7"/>
        <v>-2700</v>
      </c>
      <c r="H53" s="158"/>
      <c r="I53" s="112"/>
    </row>
    <row r="54" spans="1:9" ht="12.75" customHeight="1" x14ac:dyDescent="0.2">
      <c r="A54" s="196" t="s">
        <v>76</v>
      </c>
      <c r="B54" s="197"/>
      <c r="C54" s="111">
        <v>1668892</v>
      </c>
      <c r="D54" s="111">
        <f t="shared" si="6"/>
        <v>1112594.6666666667</v>
      </c>
      <c r="E54" s="111">
        <v>441100</v>
      </c>
      <c r="F54" s="111">
        <f>SUM(E54/D54*100)</f>
        <v>39.646064574580024</v>
      </c>
      <c r="G54" s="158">
        <f t="shared" si="7"/>
        <v>-671494.66666666674</v>
      </c>
      <c r="H54" s="158"/>
      <c r="I54" s="112"/>
    </row>
    <row r="55" spans="1:9" ht="12.75" customHeight="1" x14ac:dyDescent="0.2">
      <c r="A55" s="196" t="s">
        <v>74</v>
      </c>
      <c r="B55" s="197"/>
      <c r="C55" s="111">
        <v>100000</v>
      </c>
      <c r="D55" s="111">
        <f t="shared" si="6"/>
        <v>66666.666666666672</v>
      </c>
      <c r="E55" s="111">
        <v>0</v>
      </c>
      <c r="F55" s="111">
        <f>SUM(E55/D55*100)</f>
        <v>0</v>
      </c>
      <c r="G55" s="158">
        <f t="shared" ref="G55" si="8">SUM(E55-D55)</f>
        <v>-66666.666666666672</v>
      </c>
      <c r="H55" s="158"/>
      <c r="I55" s="112"/>
    </row>
    <row r="56" spans="1:9" ht="12.75" customHeight="1" x14ac:dyDescent="0.2">
      <c r="A56" s="196" t="s">
        <v>75</v>
      </c>
      <c r="B56" s="197"/>
      <c r="C56" s="111">
        <v>0</v>
      </c>
      <c r="D56" s="111">
        <f t="shared" si="6"/>
        <v>0</v>
      </c>
      <c r="E56" s="111">
        <v>92441</v>
      </c>
      <c r="F56" s="111"/>
      <c r="G56" s="158">
        <f t="shared" ref="G56" si="9">SUM(E56-D56)</f>
        <v>92441</v>
      </c>
      <c r="H56" s="158"/>
      <c r="I56" s="112"/>
    </row>
    <row r="57" spans="1:9" ht="12.75" customHeight="1" x14ac:dyDescent="0.2">
      <c r="A57" s="196" t="s">
        <v>75</v>
      </c>
      <c r="B57" s="197"/>
      <c r="C57" s="111">
        <v>2000</v>
      </c>
      <c r="D57" s="111">
        <f t="shared" si="6"/>
        <v>1333.3333333333333</v>
      </c>
      <c r="E57" s="111">
        <v>0</v>
      </c>
      <c r="F57" s="111">
        <f>SUM(E57/D57*100)</f>
        <v>0</v>
      </c>
      <c r="G57" s="158">
        <f t="shared" si="7"/>
        <v>-1333.3333333333333</v>
      </c>
      <c r="H57" s="158"/>
      <c r="I57" s="112"/>
    </row>
    <row r="58" spans="1:9" x14ac:dyDescent="0.2">
      <c r="A58" s="196" t="s">
        <v>66</v>
      </c>
      <c r="B58" s="197"/>
      <c r="C58" s="111">
        <f>SUM(C48:C57)</f>
        <v>2938792</v>
      </c>
      <c r="D58" s="111">
        <f>SUM(D48:D57)</f>
        <v>1959194.6666666667</v>
      </c>
      <c r="E58" s="111">
        <f>SUM(E48:E57)</f>
        <v>1204731</v>
      </c>
      <c r="F58" s="162">
        <f>SUM(E58/D58*100)</f>
        <v>61.491133091419869</v>
      </c>
      <c r="G58" s="158">
        <f t="shared" si="7"/>
        <v>-754463.66666666674</v>
      </c>
      <c r="H58" s="158"/>
      <c r="I58" s="112"/>
    </row>
    <row r="59" spans="1:9" x14ac:dyDescent="0.2">
      <c r="A59" s="163" t="s">
        <v>67</v>
      </c>
      <c r="B59" s="164"/>
      <c r="C59" s="111">
        <f>SUM(C40,C58,C42,C43,C44,C45,C41,C47,C46)</f>
        <v>9818934</v>
      </c>
      <c r="D59" s="111">
        <f>SUM(D40+D41+D42+D43+D44+D58+D45+D46+D47)</f>
        <v>6545956</v>
      </c>
      <c r="E59" s="111">
        <f>SUM(E40+E41+E42+E43+E44+E58+E45+E46+E47)</f>
        <v>4105664</v>
      </c>
      <c r="F59" s="111">
        <f>E59/D59*100</f>
        <v>62.72061712605462</v>
      </c>
      <c r="G59" s="158">
        <f t="shared" si="7"/>
        <v>-2440292</v>
      </c>
      <c r="H59" s="158"/>
      <c r="I59" s="112"/>
    </row>
    <row r="60" spans="1:9" x14ac:dyDescent="0.2">
      <c r="A60" s="121"/>
      <c r="B60" s="121"/>
      <c r="C60" s="121"/>
      <c r="D60" s="121"/>
      <c r="E60" s="121"/>
      <c r="F60" s="121"/>
      <c r="G60" s="121"/>
      <c r="H60" s="121"/>
      <c r="I60" s="112"/>
    </row>
    <row r="61" spans="1:9" ht="12.75" customHeight="1" x14ac:dyDescent="0.2">
      <c r="A61" s="121"/>
      <c r="B61" s="121"/>
      <c r="C61" s="121"/>
      <c r="D61" s="121"/>
      <c r="E61" s="121"/>
      <c r="F61" s="121"/>
      <c r="G61" s="121"/>
      <c r="H61" s="121"/>
      <c r="I61" s="112"/>
    </row>
    <row r="62" spans="1:9" x14ac:dyDescent="0.2">
      <c r="A62" s="121"/>
      <c r="B62" s="121" t="s">
        <v>91</v>
      </c>
      <c r="C62" s="165">
        <v>34811.660000000003</v>
      </c>
      <c r="D62" s="121"/>
      <c r="E62" s="121"/>
      <c r="F62" s="121"/>
      <c r="G62" s="121"/>
      <c r="H62" s="121"/>
      <c r="I62" s="112"/>
    </row>
    <row r="63" spans="1:9" x14ac:dyDescent="0.2">
      <c r="A63" s="121"/>
      <c r="B63" s="121" t="s">
        <v>92</v>
      </c>
      <c r="C63" s="165"/>
      <c r="D63" s="121"/>
      <c r="E63" s="121"/>
      <c r="F63" s="121"/>
      <c r="G63" s="121"/>
      <c r="H63" s="121"/>
      <c r="I63" s="112"/>
    </row>
    <row r="64" spans="1:9" x14ac:dyDescent="0.2">
      <c r="A64" s="121"/>
      <c r="B64" s="121" t="s">
        <v>93</v>
      </c>
      <c r="C64" s="165">
        <v>23123.48</v>
      </c>
      <c r="D64" s="121"/>
      <c r="E64" s="121"/>
      <c r="F64" s="121"/>
      <c r="G64" s="121"/>
      <c r="H64" s="121"/>
      <c r="I64" s="112"/>
    </row>
    <row r="65" spans="1:9" x14ac:dyDescent="0.2">
      <c r="A65" s="121"/>
      <c r="B65" s="121" t="s">
        <v>94</v>
      </c>
      <c r="C65" s="165">
        <v>123579.1</v>
      </c>
      <c r="D65" s="121"/>
      <c r="E65" s="121"/>
      <c r="F65" s="121"/>
      <c r="G65" s="121"/>
      <c r="H65" s="121"/>
      <c r="I65" s="112"/>
    </row>
    <row r="66" spans="1:9" x14ac:dyDescent="0.2">
      <c r="A66" s="121"/>
      <c r="B66" s="121" t="s">
        <v>95</v>
      </c>
      <c r="C66" s="165">
        <f>C62-C64-C65</f>
        <v>-111890.92</v>
      </c>
      <c r="D66" s="121"/>
      <c r="E66" s="121"/>
      <c r="F66" s="121"/>
      <c r="G66" s="121"/>
      <c r="H66" s="121"/>
      <c r="I66" s="112"/>
    </row>
    <row r="67" spans="1:9" ht="12.75" customHeight="1" x14ac:dyDescent="0.2">
      <c r="A67" s="200"/>
      <c r="B67" s="200"/>
      <c r="C67" s="200"/>
      <c r="D67" s="121"/>
      <c r="E67" s="121"/>
      <c r="F67" s="121"/>
      <c r="G67" s="121"/>
      <c r="H67" s="121"/>
      <c r="I67" s="112"/>
    </row>
    <row r="68" spans="1:9" ht="12.75" customHeight="1" x14ac:dyDescent="0.2"/>
  </sheetData>
  <mergeCells count="26">
    <mergeCell ref="A58:B58"/>
    <mergeCell ref="A67:C67"/>
    <mergeCell ref="A52:B52"/>
    <mergeCell ref="A53:B53"/>
    <mergeCell ref="A54:B54"/>
    <mergeCell ref="A55:B55"/>
    <mergeCell ref="A56:B56"/>
    <mergeCell ref="A57:B57"/>
    <mergeCell ref="A51:B51"/>
    <mergeCell ref="A28:B28"/>
    <mergeCell ref="A37:B37"/>
    <mergeCell ref="A39:B39"/>
    <mergeCell ref="A41:B41"/>
    <mergeCell ref="A42:B42"/>
    <mergeCell ref="A43:B43"/>
    <mergeCell ref="A44:B44"/>
    <mergeCell ref="A45:B45"/>
    <mergeCell ref="A46:B46"/>
    <mergeCell ref="A47:B47"/>
    <mergeCell ref="A50:B50"/>
    <mergeCell ref="A25:B25"/>
    <mergeCell ref="B4:H4"/>
    <mergeCell ref="B5:F5"/>
    <mergeCell ref="C6:F6"/>
    <mergeCell ref="A8:B8"/>
    <mergeCell ref="A23:B23"/>
  </mergeCells>
  <pageMargins left="0.74803149606299213" right="0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Четырман (11)</vt:lpstr>
      <vt:lpstr>Четырман</vt:lpstr>
      <vt:lpstr>Четырман (2)</vt:lpstr>
      <vt:lpstr>Четырман (3)</vt:lpstr>
      <vt:lpstr>Четырман (4)</vt:lpstr>
      <vt:lpstr>Четырман (5)</vt:lpstr>
      <vt:lpstr>Четырман (6)</vt:lpstr>
      <vt:lpstr>Четырман (7)</vt:lpstr>
      <vt:lpstr>Четырман (8)</vt:lpstr>
      <vt:lpstr>Четырман (9)</vt:lpstr>
      <vt:lpstr>Четырман (10)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2021-02-05T10:50:42Z</cp:lastPrinted>
  <dcterms:created xsi:type="dcterms:W3CDTF">2019-03-07T05:22:22Z</dcterms:created>
  <dcterms:modified xsi:type="dcterms:W3CDTF">2021-02-05T10:50:44Z</dcterms:modified>
</cp:coreProperties>
</file>