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изия приказ №4\"/>
    </mc:Choice>
  </mc:AlternateContent>
  <bookViews>
    <workbookView xWindow="0" yWindow="0" windowWidth="14370" windowHeight="7440" firstSheet="1" activeTab="8"/>
  </bookViews>
  <sheets>
    <sheet name="Четырман" sheetId="1" r:id="rId1"/>
    <sheet name="Четырман (2)" sheetId="2" r:id="rId2"/>
    <sheet name="Четырман (3)" sheetId="3" r:id="rId3"/>
    <sheet name="Четырман (4)" sheetId="4" r:id="rId4"/>
    <sheet name="Четырман (5)" sheetId="5" r:id="rId5"/>
    <sheet name="Четырман (6)" sheetId="6" r:id="rId6"/>
    <sheet name="Четырман (7)" sheetId="7" r:id="rId7"/>
    <sheet name="Четырман (8)" sheetId="8" r:id="rId8"/>
    <sheet name="Четырман (9)" sheetId="9" r:id="rId9"/>
    <sheet name="Четырман (10)" sheetId="10" r:id="rId10"/>
    <sheet name="Четырман (11)" sheetId="11" r:id="rId11"/>
  </sheets>
  <calcPr calcId="162913"/>
</workbook>
</file>

<file path=xl/calcChain.xml><?xml version="1.0" encoding="utf-8"?>
<calcChain xmlns="http://schemas.openxmlformats.org/spreadsheetml/2006/main">
  <c r="E58" i="11" l="1"/>
  <c r="E59" i="11" s="1"/>
  <c r="C58" i="11"/>
  <c r="C59" i="11" s="1"/>
  <c r="D57" i="11"/>
  <c r="F57" i="11" s="1"/>
  <c r="D56" i="11"/>
  <c r="F56" i="11" s="1"/>
  <c r="G55" i="11"/>
  <c r="D55" i="11"/>
  <c r="D54" i="11"/>
  <c r="F54" i="11" s="1"/>
  <c r="D53" i="11"/>
  <c r="F52" i="11"/>
  <c r="D52" i="11"/>
  <c r="G52" i="11" s="1"/>
  <c r="F51" i="11"/>
  <c r="D51" i="11"/>
  <c r="G51" i="11" s="1"/>
  <c r="D50" i="11"/>
  <c r="F50" i="11" s="1"/>
  <c r="D49" i="11"/>
  <c r="G49" i="11" s="1"/>
  <c r="D48" i="11"/>
  <c r="G48" i="11" s="1"/>
  <c r="G47" i="11"/>
  <c r="D47" i="11"/>
  <c r="D46" i="11"/>
  <c r="G46" i="11" s="1"/>
  <c r="D45" i="11"/>
  <c r="F45" i="11" s="1"/>
  <c r="G44" i="11"/>
  <c r="D44" i="11"/>
  <c r="F44" i="11" s="1"/>
  <c r="D43" i="11"/>
  <c r="D42" i="11"/>
  <c r="G42" i="11" s="1"/>
  <c r="G41" i="11"/>
  <c r="D41" i="11"/>
  <c r="H38" i="11"/>
  <c r="E38" i="11"/>
  <c r="G38" i="11" s="1"/>
  <c r="E37" i="11"/>
  <c r="F36" i="11"/>
  <c r="E36" i="11"/>
  <c r="H36" i="11" s="1"/>
  <c r="D36" i="11"/>
  <c r="G35" i="11"/>
  <c r="E35" i="11"/>
  <c r="H35" i="11" s="1"/>
  <c r="E34" i="11"/>
  <c r="G34" i="11" s="1"/>
  <c r="E33" i="11"/>
  <c r="E32" i="11"/>
  <c r="H32" i="11" s="1"/>
  <c r="E31" i="11"/>
  <c r="G31" i="11" s="1"/>
  <c r="H30" i="11"/>
  <c r="E30" i="11"/>
  <c r="G30" i="11" s="1"/>
  <c r="H29" i="11"/>
  <c r="E29" i="11"/>
  <c r="E28" i="11"/>
  <c r="G28" i="11" s="1"/>
  <c r="E27" i="11"/>
  <c r="H27" i="11" s="1"/>
  <c r="E26" i="11"/>
  <c r="H26" i="11" s="1"/>
  <c r="H25" i="11"/>
  <c r="E25" i="11"/>
  <c r="G25" i="11" s="1"/>
  <c r="E24" i="11"/>
  <c r="E23" i="11"/>
  <c r="E22" i="11"/>
  <c r="G22" i="11" s="1"/>
  <c r="H21" i="11"/>
  <c r="E21" i="11"/>
  <c r="G21" i="11" s="1"/>
  <c r="E20" i="11"/>
  <c r="E19" i="11"/>
  <c r="E18" i="11"/>
  <c r="G18" i="11" s="1"/>
  <c r="H17" i="11"/>
  <c r="E17" i="11"/>
  <c r="G17" i="11" s="1"/>
  <c r="E16" i="11"/>
  <c r="E15" i="11"/>
  <c r="E14" i="11"/>
  <c r="G14" i="11" s="1"/>
  <c r="H13" i="11"/>
  <c r="E13" i="11"/>
  <c r="E12" i="11"/>
  <c r="H12" i="11" s="1"/>
  <c r="E11" i="11"/>
  <c r="E10" i="11"/>
  <c r="H10" i="11" s="1"/>
  <c r="E9" i="11"/>
  <c r="G9" i="11" s="1"/>
  <c r="H8" i="11"/>
  <c r="E8" i="11"/>
  <c r="G8" i="11" s="1"/>
  <c r="D42" i="10"/>
  <c r="G42" i="10" s="1"/>
  <c r="D43" i="10"/>
  <c r="D44" i="10"/>
  <c r="F44" i="10" s="1"/>
  <c r="D45" i="10"/>
  <c r="D46" i="10"/>
  <c r="F46" i="10" s="1"/>
  <c r="D47" i="10"/>
  <c r="G47" i="10" s="1"/>
  <c r="D48" i="10"/>
  <c r="G48" i="10" s="1"/>
  <c r="D49" i="10"/>
  <c r="D50" i="10"/>
  <c r="F50" i="10" s="1"/>
  <c r="D51" i="10"/>
  <c r="G51" i="10" s="1"/>
  <c r="D52" i="10"/>
  <c r="G52" i="10" s="1"/>
  <c r="D53" i="10"/>
  <c r="F53" i="10" s="1"/>
  <c r="D54" i="10"/>
  <c r="F54" i="10" s="1"/>
  <c r="D55" i="10"/>
  <c r="G55" i="10" s="1"/>
  <c r="D56" i="10"/>
  <c r="G56" i="10" s="1"/>
  <c r="D57" i="10"/>
  <c r="D41" i="10"/>
  <c r="E58" i="10"/>
  <c r="E59" i="10" s="1"/>
  <c r="C58" i="10"/>
  <c r="C59" i="10" s="1"/>
  <c r="F57" i="10"/>
  <c r="F56" i="10"/>
  <c r="G53" i="10"/>
  <c r="F52" i="10"/>
  <c r="F51" i="10"/>
  <c r="G49" i="10"/>
  <c r="G46" i="10"/>
  <c r="F45" i="10"/>
  <c r="G44" i="10"/>
  <c r="G43" i="10"/>
  <c r="F43" i="10"/>
  <c r="G41" i="10"/>
  <c r="G38" i="10"/>
  <c r="E38" i="10"/>
  <c r="H38" i="10" s="1"/>
  <c r="G37" i="10"/>
  <c r="E37" i="10"/>
  <c r="H37" i="10" s="1"/>
  <c r="F36" i="10"/>
  <c r="G36" i="10" s="1"/>
  <c r="D36" i="10"/>
  <c r="E36" i="10" s="1"/>
  <c r="E35" i="10"/>
  <c r="E34" i="10"/>
  <c r="G34" i="10" s="1"/>
  <c r="H33" i="10"/>
  <c r="E33" i="10"/>
  <c r="G33" i="10" s="1"/>
  <c r="H32" i="10"/>
  <c r="E32" i="10"/>
  <c r="E31" i="10"/>
  <c r="G31" i="10" s="1"/>
  <c r="E30" i="10"/>
  <c r="E29" i="10"/>
  <c r="H29" i="10" s="1"/>
  <c r="E28" i="10"/>
  <c r="G28" i="10" s="1"/>
  <c r="H27" i="10"/>
  <c r="E27" i="10"/>
  <c r="E26" i="10"/>
  <c r="H26" i="10" s="1"/>
  <c r="E25" i="10"/>
  <c r="G24" i="10"/>
  <c r="E24" i="10"/>
  <c r="H24" i="10" s="1"/>
  <c r="G23" i="10"/>
  <c r="E23" i="10"/>
  <c r="H23" i="10" s="1"/>
  <c r="E22" i="10"/>
  <c r="G22" i="10" s="1"/>
  <c r="E21" i="10"/>
  <c r="G20" i="10"/>
  <c r="E20" i="10"/>
  <c r="H20" i="10" s="1"/>
  <c r="G19" i="10"/>
  <c r="E19" i="10"/>
  <c r="H19" i="10" s="1"/>
  <c r="E18" i="10"/>
  <c r="G18" i="10" s="1"/>
  <c r="E17" i="10"/>
  <c r="G16" i="10"/>
  <c r="E16" i="10"/>
  <c r="H16" i="10" s="1"/>
  <c r="G15" i="10"/>
  <c r="E15" i="10"/>
  <c r="H15" i="10" s="1"/>
  <c r="E14" i="10"/>
  <c r="G14" i="10" s="1"/>
  <c r="E13" i="10"/>
  <c r="H13" i="10" s="1"/>
  <c r="E12" i="10"/>
  <c r="H12" i="10" s="1"/>
  <c r="H11" i="10"/>
  <c r="E11" i="10"/>
  <c r="G11" i="10" s="1"/>
  <c r="H10" i="10"/>
  <c r="E10" i="10"/>
  <c r="E9" i="10"/>
  <c r="G9" i="10" s="1"/>
  <c r="E8" i="10"/>
  <c r="D42" i="9"/>
  <c r="G42" i="9" s="1"/>
  <c r="D43" i="9"/>
  <c r="D44" i="9"/>
  <c r="D45" i="9"/>
  <c r="D46" i="9"/>
  <c r="G46" i="9" s="1"/>
  <c r="D47" i="9"/>
  <c r="D48" i="9"/>
  <c r="D49" i="9"/>
  <c r="D50" i="9"/>
  <c r="D51" i="9"/>
  <c r="G51" i="9" s="1"/>
  <c r="D52" i="9"/>
  <c r="D53" i="9"/>
  <c r="G53" i="9" s="1"/>
  <c r="D54" i="9"/>
  <c r="G54" i="9" s="1"/>
  <c r="D55" i="9"/>
  <c r="G55" i="9" s="1"/>
  <c r="D56" i="9"/>
  <c r="F56" i="9" s="1"/>
  <c r="D57" i="9"/>
  <c r="D41" i="9"/>
  <c r="E59" i="9"/>
  <c r="E58" i="9"/>
  <c r="C58" i="9"/>
  <c r="C59" i="9" s="1"/>
  <c r="G56" i="9"/>
  <c r="F53" i="9"/>
  <c r="F52" i="9"/>
  <c r="G52" i="9"/>
  <c r="G50" i="9"/>
  <c r="G49" i="9"/>
  <c r="G48" i="9"/>
  <c r="G47" i="9"/>
  <c r="G44" i="9"/>
  <c r="F44" i="9"/>
  <c r="G41" i="9"/>
  <c r="F41" i="9"/>
  <c r="G38" i="9"/>
  <c r="E38" i="9"/>
  <c r="H38" i="9" s="1"/>
  <c r="E37" i="9"/>
  <c r="H37" i="9" s="1"/>
  <c r="F36" i="9"/>
  <c r="E36" i="9"/>
  <c r="G36" i="9" s="1"/>
  <c r="D36" i="9"/>
  <c r="E35" i="9"/>
  <c r="H35" i="9" s="1"/>
  <c r="G34" i="9"/>
  <c r="E34" i="9"/>
  <c r="H34" i="9" s="1"/>
  <c r="E33" i="9"/>
  <c r="E32" i="9"/>
  <c r="H32" i="9" s="1"/>
  <c r="H31" i="9"/>
  <c r="E31" i="9"/>
  <c r="G31" i="9" s="1"/>
  <c r="G30" i="9"/>
  <c r="E30" i="9"/>
  <c r="H30" i="9" s="1"/>
  <c r="E29" i="9"/>
  <c r="H29" i="9" s="1"/>
  <c r="G28" i="9"/>
  <c r="E28" i="9"/>
  <c r="H28" i="9" s="1"/>
  <c r="H27" i="9"/>
  <c r="E27" i="9"/>
  <c r="H26" i="9"/>
  <c r="E26" i="9"/>
  <c r="E25" i="9"/>
  <c r="E24" i="9"/>
  <c r="E23" i="9"/>
  <c r="H23" i="9" s="1"/>
  <c r="E22" i="9"/>
  <c r="G21" i="9"/>
  <c r="E21" i="9"/>
  <c r="H21" i="9" s="1"/>
  <c r="G20" i="9"/>
  <c r="E20" i="9"/>
  <c r="H20" i="9" s="1"/>
  <c r="E19" i="9"/>
  <c r="H19" i="9" s="1"/>
  <c r="G18" i="9"/>
  <c r="E18" i="9"/>
  <c r="H18" i="9" s="1"/>
  <c r="H17" i="9"/>
  <c r="E17" i="9"/>
  <c r="G17" i="9" s="1"/>
  <c r="E16" i="9"/>
  <c r="E15" i="9"/>
  <c r="H15" i="9" s="1"/>
  <c r="H14" i="9"/>
  <c r="E14" i="9"/>
  <c r="G14" i="9" s="1"/>
  <c r="E13" i="9"/>
  <c r="H13" i="9" s="1"/>
  <c r="E12" i="9"/>
  <c r="H12" i="9" s="1"/>
  <c r="G11" i="9"/>
  <c r="E11" i="9"/>
  <c r="H11" i="9" s="1"/>
  <c r="E10" i="9"/>
  <c r="H10" i="9" s="1"/>
  <c r="G9" i="9"/>
  <c r="E9" i="9"/>
  <c r="H9" i="9" s="1"/>
  <c r="E8" i="9"/>
  <c r="D42" i="8"/>
  <c r="D43" i="8"/>
  <c r="G43" i="8" s="1"/>
  <c r="D44" i="8"/>
  <c r="G44" i="8" s="1"/>
  <c r="D45" i="8"/>
  <c r="D46" i="8"/>
  <c r="D47" i="8"/>
  <c r="G47" i="8" s="1"/>
  <c r="D48" i="8"/>
  <c r="G48" i="8" s="1"/>
  <c r="D49" i="8"/>
  <c r="G49" i="8" s="1"/>
  <c r="D50" i="8"/>
  <c r="D51" i="8"/>
  <c r="D52" i="8"/>
  <c r="F52" i="8" s="1"/>
  <c r="D53" i="8"/>
  <c r="D54" i="8"/>
  <c r="D55" i="8"/>
  <c r="G55" i="8" s="1"/>
  <c r="D56" i="8"/>
  <c r="D57" i="8"/>
  <c r="F57" i="8" s="1"/>
  <c r="D41" i="8"/>
  <c r="G41" i="8" s="1"/>
  <c r="E9" i="8"/>
  <c r="G9" i="8" s="1"/>
  <c r="E10" i="8"/>
  <c r="H10" i="8" s="1"/>
  <c r="E11" i="8"/>
  <c r="H11" i="8" s="1"/>
  <c r="E12" i="8"/>
  <c r="H12" i="8" s="1"/>
  <c r="E13" i="8"/>
  <c r="H13" i="8" s="1"/>
  <c r="E14" i="8"/>
  <c r="G14" i="8" s="1"/>
  <c r="E15" i="8"/>
  <c r="H15" i="8" s="1"/>
  <c r="E16" i="8"/>
  <c r="E17" i="8"/>
  <c r="E18" i="8"/>
  <c r="G18" i="8" s="1"/>
  <c r="E19" i="8"/>
  <c r="E20" i="8"/>
  <c r="H20" i="8" s="1"/>
  <c r="E21" i="8"/>
  <c r="G21" i="8" s="1"/>
  <c r="E22" i="8"/>
  <c r="H22" i="8" s="1"/>
  <c r="E23" i="8"/>
  <c r="H23" i="8" s="1"/>
  <c r="E24" i="8"/>
  <c r="G24" i="8" s="1"/>
  <c r="E25" i="8"/>
  <c r="E26" i="8"/>
  <c r="E27" i="8"/>
  <c r="H27" i="8" s="1"/>
  <c r="E28" i="8"/>
  <c r="E29" i="8"/>
  <c r="H29" i="8" s="1"/>
  <c r="E30" i="8"/>
  <c r="H30" i="8" s="1"/>
  <c r="E31" i="8"/>
  <c r="G31" i="8" s="1"/>
  <c r="E32" i="8"/>
  <c r="H32" i="8" s="1"/>
  <c r="E33" i="8"/>
  <c r="E34" i="8"/>
  <c r="H34" i="8" s="1"/>
  <c r="E35" i="8"/>
  <c r="H35" i="8" s="1"/>
  <c r="E37" i="8"/>
  <c r="H37" i="8" s="1"/>
  <c r="E38" i="8"/>
  <c r="H38" i="8" s="1"/>
  <c r="E8" i="8"/>
  <c r="E58" i="8"/>
  <c r="E59" i="8" s="1"/>
  <c r="C58" i="8"/>
  <c r="C59" i="8" s="1"/>
  <c r="G57" i="8"/>
  <c r="G56" i="8"/>
  <c r="F56" i="8"/>
  <c r="G54" i="8"/>
  <c r="F54" i="8"/>
  <c r="G52" i="8"/>
  <c r="G50" i="8"/>
  <c r="F50" i="8"/>
  <c r="G46" i="8"/>
  <c r="F44" i="8"/>
  <c r="G42" i="8"/>
  <c r="F36" i="8"/>
  <c r="D36" i="8"/>
  <c r="E36" i="8" s="1"/>
  <c r="G34" i="8"/>
  <c r="H31" i="8"/>
  <c r="H28" i="8"/>
  <c r="G28" i="8"/>
  <c r="H26" i="8"/>
  <c r="H24" i="8"/>
  <c r="G20" i="8"/>
  <c r="H19" i="8"/>
  <c r="G16" i="8"/>
  <c r="H16" i="8"/>
  <c r="H14" i="8"/>
  <c r="G11" i="8"/>
  <c r="H8" i="8"/>
  <c r="G8" i="8"/>
  <c r="E27" i="7"/>
  <c r="H27" i="7" s="1"/>
  <c r="D42" i="7"/>
  <c r="G42" i="7" s="1"/>
  <c r="D43" i="7"/>
  <c r="F43" i="7" s="1"/>
  <c r="D44" i="7"/>
  <c r="G44" i="7" s="1"/>
  <c r="D45" i="7"/>
  <c r="F45" i="7" s="1"/>
  <c r="D46" i="7"/>
  <c r="F46" i="7" s="1"/>
  <c r="D47" i="7"/>
  <c r="G47" i="7" s="1"/>
  <c r="D48" i="7"/>
  <c r="G48" i="7" s="1"/>
  <c r="D49" i="7"/>
  <c r="G49" i="7" s="1"/>
  <c r="D50" i="7"/>
  <c r="F50" i="7" s="1"/>
  <c r="D51" i="7"/>
  <c r="F51" i="7" s="1"/>
  <c r="D52" i="7"/>
  <c r="G52" i="7" s="1"/>
  <c r="D53" i="7"/>
  <c r="D54" i="7"/>
  <c r="F54" i="7" s="1"/>
  <c r="D55" i="7"/>
  <c r="D56" i="7"/>
  <c r="G56" i="7" s="1"/>
  <c r="D57" i="7"/>
  <c r="F57" i="7" s="1"/>
  <c r="D41" i="7"/>
  <c r="E9" i="7"/>
  <c r="H9" i="7" s="1"/>
  <c r="E10" i="7"/>
  <c r="H10" i="7" s="1"/>
  <c r="E11" i="7"/>
  <c r="H11" i="7" s="1"/>
  <c r="E12" i="7"/>
  <c r="H12" i="7" s="1"/>
  <c r="E13" i="7"/>
  <c r="E14" i="7"/>
  <c r="G14" i="7" s="1"/>
  <c r="E15" i="7"/>
  <c r="H15" i="7" s="1"/>
  <c r="E16" i="7"/>
  <c r="E17" i="7"/>
  <c r="G17" i="7" s="1"/>
  <c r="E18" i="7"/>
  <c r="G18" i="7" s="1"/>
  <c r="E19" i="7"/>
  <c r="H19" i="7" s="1"/>
  <c r="E20" i="7"/>
  <c r="E21" i="7"/>
  <c r="G21" i="7" s="1"/>
  <c r="E22" i="7"/>
  <c r="H22" i="7" s="1"/>
  <c r="E23" i="7"/>
  <c r="H23" i="7" s="1"/>
  <c r="E24" i="7"/>
  <c r="G24" i="7" s="1"/>
  <c r="E25" i="7"/>
  <c r="G25" i="7" s="1"/>
  <c r="E26" i="7"/>
  <c r="H26" i="7" s="1"/>
  <c r="E28" i="7"/>
  <c r="G28" i="7" s="1"/>
  <c r="E29" i="7"/>
  <c r="E30" i="7"/>
  <c r="H30" i="7" s="1"/>
  <c r="E31" i="7"/>
  <c r="G31" i="7" s="1"/>
  <c r="E32" i="7"/>
  <c r="H32" i="7" s="1"/>
  <c r="E33" i="7"/>
  <c r="G33" i="7" s="1"/>
  <c r="E34" i="7"/>
  <c r="G34" i="7" s="1"/>
  <c r="E35" i="7"/>
  <c r="H35" i="7" s="1"/>
  <c r="E37" i="7"/>
  <c r="H37" i="7" s="1"/>
  <c r="E38" i="7"/>
  <c r="H38" i="7" s="1"/>
  <c r="E8" i="7"/>
  <c r="E58" i="7"/>
  <c r="E59" i="7" s="1"/>
  <c r="C58" i="7"/>
  <c r="C59" i="7" s="1"/>
  <c r="G55" i="7"/>
  <c r="G46" i="7"/>
  <c r="G41" i="7"/>
  <c r="G38" i="7"/>
  <c r="G37" i="7"/>
  <c r="F36" i="7"/>
  <c r="D36" i="7"/>
  <c r="E36" i="7" s="1"/>
  <c r="H33" i="7"/>
  <c r="G30" i="7"/>
  <c r="H29" i="7"/>
  <c r="H25" i="7"/>
  <c r="G23" i="7"/>
  <c r="H21" i="7"/>
  <c r="G20" i="7"/>
  <c r="G19" i="7"/>
  <c r="H17" i="7"/>
  <c r="G16" i="7"/>
  <c r="H13" i="7"/>
  <c r="G9" i="7"/>
  <c r="E10" i="6"/>
  <c r="G10" i="6" s="1"/>
  <c r="E11" i="6"/>
  <c r="H11" i="6" s="1"/>
  <c r="E12" i="6"/>
  <c r="E13" i="6"/>
  <c r="E14" i="6"/>
  <c r="H14" i="6" s="1"/>
  <c r="E15" i="6"/>
  <c r="G15" i="6" s="1"/>
  <c r="E16" i="6"/>
  <c r="E17" i="6"/>
  <c r="H17" i="6" s="1"/>
  <c r="E18" i="6"/>
  <c r="H18" i="6" s="1"/>
  <c r="E19" i="6"/>
  <c r="G19" i="6" s="1"/>
  <c r="E20" i="6"/>
  <c r="E21" i="6"/>
  <c r="E22" i="6"/>
  <c r="H22" i="6" s="1"/>
  <c r="E23" i="6"/>
  <c r="H23" i="6" s="1"/>
  <c r="E24" i="6"/>
  <c r="E25" i="6"/>
  <c r="H25" i="6" s="1"/>
  <c r="E26" i="6"/>
  <c r="H26" i="6" s="1"/>
  <c r="E27" i="6"/>
  <c r="E28" i="6"/>
  <c r="E29" i="6"/>
  <c r="E30" i="6"/>
  <c r="H30" i="6" s="1"/>
  <c r="E31" i="6"/>
  <c r="G31" i="6" s="1"/>
  <c r="E32" i="6"/>
  <c r="H32" i="6" s="1"/>
  <c r="E33" i="6"/>
  <c r="H33" i="6" s="1"/>
  <c r="E34" i="6"/>
  <c r="G34" i="6" s="1"/>
  <c r="E35" i="6"/>
  <c r="E37" i="6"/>
  <c r="E38" i="6"/>
  <c r="E9" i="6"/>
  <c r="H9" i="6" s="1"/>
  <c r="D42" i="6"/>
  <c r="G42" i="6" s="1"/>
  <c r="D43" i="6"/>
  <c r="D44" i="6"/>
  <c r="G44" i="6" s="1"/>
  <c r="D45" i="6"/>
  <c r="F45" i="6" s="1"/>
  <c r="D46" i="6"/>
  <c r="G46" i="6" s="1"/>
  <c r="D47" i="6"/>
  <c r="G47" i="6" s="1"/>
  <c r="D48" i="6"/>
  <c r="D49" i="6"/>
  <c r="D50" i="6"/>
  <c r="D51" i="6"/>
  <c r="G51" i="6" s="1"/>
  <c r="D52" i="6"/>
  <c r="D53" i="6"/>
  <c r="F53" i="6" s="1"/>
  <c r="D54" i="6"/>
  <c r="G54" i="6" s="1"/>
  <c r="D55" i="6"/>
  <c r="G55" i="6" s="1"/>
  <c r="D56" i="6"/>
  <c r="G56" i="6" s="1"/>
  <c r="D57" i="6"/>
  <c r="D41" i="6"/>
  <c r="F41" i="6" s="1"/>
  <c r="G48" i="6"/>
  <c r="G49" i="6"/>
  <c r="F52" i="6"/>
  <c r="G57" i="6"/>
  <c r="F43" i="6"/>
  <c r="F56" i="6"/>
  <c r="F57" i="6"/>
  <c r="E58" i="6"/>
  <c r="E59" i="6" s="1"/>
  <c r="C58" i="6"/>
  <c r="C59" i="6" s="1"/>
  <c r="G52" i="6"/>
  <c r="F44" i="6"/>
  <c r="H37" i="6"/>
  <c r="F36" i="6"/>
  <c r="D36" i="6"/>
  <c r="E36" i="6" s="1"/>
  <c r="H35" i="6"/>
  <c r="G33" i="6"/>
  <c r="H31" i="6"/>
  <c r="G30" i="6"/>
  <c r="H29" i="6"/>
  <c r="H28" i="6"/>
  <c r="G28" i="6"/>
  <c r="H27" i="6"/>
  <c r="G25" i="6"/>
  <c r="H24" i="6"/>
  <c r="G24" i="6"/>
  <c r="H21" i="6"/>
  <c r="G20" i="6"/>
  <c r="G18" i="6"/>
  <c r="H16" i="6"/>
  <c r="G16" i="6"/>
  <c r="H15" i="6"/>
  <c r="H13" i="6"/>
  <c r="G12" i="6"/>
  <c r="H12" i="6"/>
  <c r="H10" i="6"/>
  <c r="D41" i="5"/>
  <c r="G41" i="5" s="1"/>
  <c r="D42" i="5"/>
  <c r="F42" i="5" s="1"/>
  <c r="D43" i="5"/>
  <c r="F43" i="5" s="1"/>
  <c r="D44" i="5"/>
  <c r="F44" i="5" s="1"/>
  <c r="D45" i="5"/>
  <c r="D46" i="5"/>
  <c r="G46" i="5" s="1"/>
  <c r="D47" i="5"/>
  <c r="D48" i="5"/>
  <c r="D49" i="5"/>
  <c r="D50" i="5"/>
  <c r="G50" i="5" s="1"/>
  <c r="D51" i="5"/>
  <c r="F51" i="5" s="1"/>
  <c r="D52" i="5"/>
  <c r="G52" i="5" s="1"/>
  <c r="D53" i="5"/>
  <c r="F53" i="5" s="1"/>
  <c r="D54" i="5"/>
  <c r="D55" i="5"/>
  <c r="F55" i="5" s="1"/>
  <c r="D56" i="5"/>
  <c r="D40" i="5"/>
  <c r="G40" i="5" s="1"/>
  <c r="E10" i="5"/>
  <c r="E11" i="5"/>
  <c r="H11" i="5" s="1"/>
  <c r="E12" i="5"/>
  <c r="G12" i="5" s="1"/>
  <c r="E13" i="5"/>
  <c r="H13" i="5" s="1"/>
  <c r="E14" i="5"/>
  <c r="E15" i="5"/>
  <c r="G15" i="5" s="1"/>
  <c r="E16" i="5"/>
  <c r="E17" i="5"/>
  <c r="E18" i="5"/>
  <c r="E19" i="5"/>
  <c r="H19" i="5" s="1"/>
  <c r="E20" i="5"/>
  <c r="E21" i="5"/>
  <c r="E22" i="5"/>
  <c r="E23" i="5"/>
  <c r="H23" i="5" s="1"/>
  <c r="E24" i="5"/>
  <c r="G24" i="5" s="1"/>
  <c r="E25" i="5"/>
  <c r="H25" i="5" s="1"/>
  <c r="E26" i="5"/>
  <c r="E27" i="5"/>
  <c r="G27" i="5" s="1"/>
  <c r="E28" i="5"/>
  <c r="E29" i="5"/>
  <c r="E30" i="5"/>
  <c r="E31" i="5"/>
  <c r="H31" i="5" s="1"/>
  <c r="E32" i="5"/>
  <c r="H32" i="5" s="1"/>
  <c r="E33" i="5"/>
  <c r="G33" i="5" s="1"/>
  <c r="E34" i="5"/>
  <c r="E36" i="5"/>
  <c r="G36" i="5" s="1"/>
  <c r="E37" i="5"/>
  <c r="E9" i="5"/>
  <c r="H9" i="5" s="1"/>
  <c r="E57" i="5"/>
  <c r="E58" i="5" s="1"/>
  <c r="C57" i="5"/>
  <c r="C58" i="5" s="1"/>
  <c r="F56" i="5"/>
  <c r="G55" i="5"/>
  <c r="G54" i="5"/>
  <c r="F52" i="5"/>
  <c r="F49" i="5"/>
  <c r="G48" i="5"/>
  <c r="G47" i="5"/>
  <c r="G42" i="5"/>
  <c r="H37" i="5"/>
  <c r="G37" i="5"/>
  <c r="F35" i="5"/>
  <c r="D35" i="5"/>
  <c r="E35" i="5" s="1"/>
  <c r="G34" i="5"/>
  <c r="H34" i="5"/>
  <c r="G32" i="5"/>
  <c r="G30" i="5"/>
  <c r="H28" i="5"/>
  <c r="H26" i="5"/>
  <c r="G25" i="5"/>
  <c r="H22" i="5"/>
  <c r="G22" i="5"/>
  <c r="G20" i="5"/>
  <c r="H18" i="5"/>
  <c r="G18" i="5"/>
  <c r="G16" i="5"/>
  <c r="H14" i="5"/>
  <c r="H12" i="5"/>
  <c r="H10" i="5"/>
  <c r="G10" i="5"/>
  <c r="E23" i="4"/>
  <c r="G23" i="4" s="1"/>
  <c r="E22" i="4"/>
  <c r="E18" i="4"/>
  <c r="G18" i="4" s="1"/>
  <c r="E10" i="4"/>
  <c r="G10" i="4" s="1"/>
  <c r="E11" i="4"/>
  <c r="E12" i="4"/>
  <c r="H12" i="4" s="1"/>
  <c r="E13" i="4"/>
  <c r="H13" i="4" s="1"/>
  <c r="E14" i="4"/>
  <c r="H14" i="4" s="1"/>
  <c r="E15" i="4"/>
  <c r="H15" i="4" s="1"/>
  <c r="E16" i="4"/>
  <c r="H16" i="4" s="1"/>
  <c r="E17" i="4"/>
  <c r="G17" i="4" s="1"/>
  <c r="E19" i="4"/>
  <c r="H19" i="4" s="1"/>
  <c r="E20" i="4"/>
  <c r="G20" i="4" s="1"/>
  <c r="E21" i="4"/>
  <c r="H21" i="4" s="1"/>
  <c r="E24" i="4"/>
  <c r="G24" i="4" s="1"/>
  <c r="E25" i="4"/>
  <c r="H25" i="4" s="1"/>
  <c r="E26" i="4"/>
  <c r="E27" i="4"/>
  <c r="E28" i="4"/>
  <c r="H28" i="4" s="1"/>
  <c r="E29" i="4"/>
  <c r="G29" i="4" s="1"/>
  <c r="E30" i="4"/>
  <c r="H30" i="4" s="1"/>
  <c r="E31" i="4"/>
  <c r="H31" i="4" s="1"/>
  <c r="E32" i="4"/>
  <c r="G32" i="4" s="1"/>
  <c r="E33" i="4"/>
  <c r="E34" i="4"/>
  <c r="E36" i="4"/>
  <c r="G36" i="4" s="1"/>
  <c r="E37" i="4"/>
  <c r="G37" i="4" s="1"/>
  <c r="E9" i="4"/>
  <c r="G9" i="4" s="1"/>
  <c r="D48" i="4"/>
  <c r="G48" i="4" s="1"/>
  <c r="D41" i="4"/>
  <c r="G41" i="4" s="1"/>
  <c r="D42" i="4"/>
  <c r="D43" i="4"/>
  <c r="F43" i="4" s="1"/>
  <c r="D44" i="4"/>
  <c r="F44" i="4" s="1"/>
  <c r="D45" i="4"/>
  <c r="F45" i="4" s="1"/>
  <c r="D46" i="4"/>
  <c r="D47" i="4"/>
  <c r="D49" i="4"/>
  <c r="F49" i="4" s="1"/>
  <c r="D50" i="4"/>
  <c r="D51" i="4"/>
  <c r="F51" i="4" s="1"/>
  <c r="D52" i="4"/>
  <c r="G52" i="4" s="1"/>
  <c r="D53" i="4"/>
  <c r="F53" i="4" s="1"/>
  <c r="D54" i="4"/>
  <c r="G54" i="4" s="1"/>
  <c r="D55" i="4"/>
  <c r="D56" i="4"/>
  <c r="D40" i="4"/>
  <c r="F40" i="4" s="1"/>
  <c r="E57" i="4"/>
  <c r="E58" i="4" s="1"/>
  <c r="C57" i="4"/>
  <c r="C58" i="4" s="1"/>
  <c r="F56" i="4"/>
  <c r="G55" i="4"/>
  <c r="F55" i="4"/>
  <c r="F52" i="4"/>
  <c r="G47" i="4"/>
  <c r="G46" i="4"/>
  <c r="G44" i="4"/>
  <c r="G43" i="4"/>
  <c r="F42" i="4"/>
  <c r="H36" i="4"/>
  <c r="F35" i="4"/>
  <c r="D35" i="4"/>
  <c r="E35" i="4" s="1"/>
  <c r="H34" i="4"/>
  <c r="G34" i="4"/>
  <c r="G33" i="4"/>
  <c r="G30" i="4"/>
  <c r="H29" i="4"/>
  <c r="H26" i="4"/>
  <c r="G21" i="4"/>
  <c r="G16" i="4"/>
  <c r="G15" i="4"/>
  <c r="G12" i="4"/>
  <c r="H11" i="4"/>
  <c r="F53" i="3"/>
  <c r="D53" i="3"/>
  <c r="G53" i="3" s="1"/>
  <c r="D40" i="3"/>
  <c r="D41" i="3"/>
  <c r="F41" i="3" s="1"/>
  <c r="D42" i="3"/>
  <c r="F42" i="3" s="1"/>
  <c r="D43" i="3"/>
  <c r="G43" i="3" s="1"/>
  <c r="D44" i="3"/>
  <c r="D45" i="3"/>
  <c r="G45" i="3" s="1"/>
  <c r="D46" i="3"/>
  <c r="G46" i="3" s="1"/>
  <c r="D47" i="3"/>
  <c r="G47" i="3" s="1"/>
  <c r="D48" i="3"/>
  <c r="G48" i="3" s="1"/>
  <c r="D49" i="3"/>
  <c r="F49" i="3" s="1"/>
  <c r="D50" i="3"/>
  <c r="D51" i="3"/>
  <c r="F51" i="3" s="1"/>
  <c r="D52" i="3"/>
  <c r="D54" i="3"/>
  <c r="F54" i="3" s="1"/>
  <c r="D39" i="3"/>
  <c r="G39" i="3" s="1"/>
  <c r="E36" i="3"/>
  <c r="H36" i="3" s="1"/>
  <c r="E10" i="3"/>
  <c r="H10" i="3" s="1"/>
  <c r="E11" i="3"/>
  <c r="H11" i="3" s="1"/>
  <c r="E12" i="3"/>
  <c r="H12" i="3" s="1"/>
  <c r="E13" i="3"/>
  <c r="H13" i="3" s="1"/>
  <c r="E14" i="3"/>
  <c r="H14" i="3" s="1"/>
  <c r="E15" i="3"/>
  <c r="G15" i="3" s="1"/>
  <c r="E16" i="3"/>
  <c r="G16" i="3" s="1"/>
  <c r="E17" i="3"/>
  <c r="E18" i="3"/>
  <c r="H18" i="3" s="1"/>
  <c r="E19" i="3"/>
  <c r="G19" i="3" s="1"/>
  <c r="E20" i="3"/>
  <c r="E21" i="3"/>
  <c r="H21" i="3" s="1"/>
  <c r="E22" i="3"/>
  <c r="H22" i="3" s="1"/>
  <c r="E23" i="3"/>
  <c r="G23" i="3" s="1"/>
  <c r="E24" i="3"/>
  <c r="G24" i="3" s="1"/>
  <c r="E25" i="3"/>
  <c r="E26" i="3"/>
  <c r="H26" i="3" s="1"/>
  <c r="E27" i="3"/>
  <c r="H27" i="3" s="1"/>
  <c r="E28" i="3"/>
  <c r="H28" i="3" s="1"/>
  <c r="E29" i="3"/>
  <c r="G29" i="3" s="1"/>
  <c r="E30" i="3"/>
  <c r="E31" i="3"/>
  <c r="G31" i="3" s="1"/>
  <c r="E32" i="3"/>
  <c r="G32" i="3" s="1"/>
  <c r="E33" i="3"/>
  <c r="G33" i="3" s="1"/>
  <c r="E35" i="3"/>
  <c r="G35" i="3" s="1"/>
  <c r="E9" i="3"/>
  <c r="H9" i="3" s="1"/>
  <c r="E55" i="3"/>
  <c r="E56" i="3" s="1"/>
  <c r="C55" i="3"/>
  <c r="C56" i="3" s="1"/>
  <c r="G52" i="3"/>
  <c r="G51" i="3"/>
  <c r="F50" i="3"/>
  <c r="F44" i="3"/>
  <c r="F43" i="3"/>
  <c r="G42" i="3"/>
  <c r="G41" i="3"/>
  <c r="G40" i="3"/>
  <c r="G36" i="3"/>
  <c r="F34" i="3"/>
  <c r="D34" i="3"/>
  <c r="E34" i="3" s="1"/>
  <c r="H30" i="3"/>
  <c r="H29" i="3"/>
  <c r="G28" i="3"/>
  <c r="H25" i="3"/>
  <c r="G22" i="3"/>
  <c r="G21" i="3"/>
  <c r="G20" i="3"/>
  <c r="G17" i="3"/>
  <c r="H17" i="3"/>
  <c r="H15" i="3"/>
  <c r="G12" i="3"/>
  <c r="E15" i="2"/>
  <c r="D40" i="2"/>
  <c r="D41" i="2"/>
  <c r="F41" i="2" s="1"/>
  <c r="D42" i="2"/>
  <c r="F42" i="2" s="1"/>
  <c r="D43" i="2"/>
  <c r="D44" i="2"/>
  <c r="D45" i="2"/>
  <c r="G45" i="2" s="1"/>
  <c r="D46" i="2"/>
  <c r="G46" i="2" s="1"/>
  <c r="D47" i="2"/>
  <c r="G47" i="2" s="1"/>
  <c r="D48" i="2"/>
  <c r="F48" i="2" s="1"/>
  <c r="D49" i="2"/>
  <c r="D50" i="2"/>
  <c r="D51" i="2"/>
  <c r="D52" i="2"/>
  <c r="D53" i="2"/>
  <c r="F53" i="2" s="1"/>
  <c r="D39" i="2"/>
  <c r="F39" i="2" s="1"/>
  <c r="E10" i="2"/>
  <c r="G10" i="2" s="1"/>
  <c r="E11" i="2"/>
  <c r="H11" i="2" s="1"/>
  <c r="E12" i="2"/>
  <c r="E13" i="2"/>
  <c r="H13" i="2" s="1"/>
  <c r="E14" i="2"/>
  <c r="H14" i="2" s="1"/>
  <c r="E16" i="2"/>
  <c r="H16" i="2" s="1"/>
  <c r="E17" i="2"/>
  <c r="E18" i="2"/>
  <c r="H18" i="2" s="1"/>
  <c r="E19" i="2"/>
  <c r="G19" i="2" s="1"/>
  <c r="E20" i="2"/>
  <c r="E21" i="2"/>
  <c r="E22" i="2"/>
  <c r="H22" i="2" s="1"/>
  <c r="E23" i="2"/>
  <c r="H23" i="2" s="1"/>
  <c r="E24" i="2"/>
  <c r="G24" i="2" s="1"/>
  <c r="E25" i="2"/>
  <c r="H25" i="2" s="1"/>
  <c r="E26" i="2"/>
  <c r="H26" i="2" s="1"/>
  <c r="E27" i="2"/>
  <c r="H27" i="2" s="1"/>
  <c r="E28" i="2"/>
  <c r="E29" i="2"/>
  <c r="E30" i="2"/>
  <c r="H30" i="2" s="1"/>
  <c r="E31" i="2"/>
  <c r="H31" i="2" s="1"/>
  <c r="E32" i="2"/>
  <c r="G32" i="2" s="1"/>
  <c r="E33" i="2"/>
  <c r="G33" i="2" s="1"/>
  <c r="E35" i="2"/>
  <c r="G35" i="2" s="1"/>
  <c r="E36" i="2"/>
  <c r="H36" i="2" s="1"/>
  <c r="E9" i="2"/>
  <c r="H9" i="2" s="1"/>
  <c r="E54" i="2"/>
  <c r="E55" i="2" s="1"/>
  <c r="C54" i="2"/>
  <c r="C55" i="2" s="1"/>
  <c r="G52" i="2"/>
  <c r="F50" i="2"/>
  <c r="F47" i="2"/>
  <c r="F44" i="2"/>
  <c r="G42" i="2"/>
  <c r="G39" i="2"/>
  <c r="F34" i="2"/>
  <c r="D34" i="2"/>
  <c r="E34" i="2" s="1"/>
  <c r="H28" i="2"/>
  <c r="G28" i="2"/>
  <c r="G26" i="2"/>
  <c r="G22" i="2"/>
  <c r="G20" i="2"/>
  <c r="G18" i="2"/>
  <c r="G17" i="2"/>
  <c r="E54" i="1"/>
  <c r="E55" i="1" s="1"/>
  <c r="C54" i="1"/>
  <c r="C55" i="1" s="1"/>
  <c r="D53" i="1"/>
  <c r="F53" i="1" s="1"/>
  <c r="G52" i="1"/>
  <c r="D52" i="1"/>
  <c r="F51" i="1"/>
  <c r="D51" i="1"/>
  <c r="G51" i="1" s="1"/>
  <c r="D50" i="1"/>
  <c r="F50" i="1" s="1"/>
  <c r="F49" i="1"/>
  <c r="D49" i="1"/>
  <c r="G49" i="1" s="1"/>
  <c r="D48" i="1"/>
  <c r="F48" i="1" s="1"/>
  <c r="D47" i="1"/>
  <c r="D46" i="1"/>
  <c r="G46" i="1" s="1"/>
  <c r="D45" i="1"/>
  <c r="G45" i="1" s="1"/>
  <c r="D44" i="1"/>
  <c r="F44" i="1" s="1"/>
  <c r="D43" i="1"/>
  <c r="F43" i="1" s="1"/>
  <c r="F42" i="1"/>
  <c r="D42" i="1"/>
  <c r="G42" i="1" s="1"/>
  <c r="F41" i="1"/>
  <c r="D41" i="1"/>
  <c r="G41" i="1" s="1"/>
  <c r="G40" i="1"/>
  <c r="D40" i="1"/>
  <c r="D39" i="1"/>
  <c r="F39" i="1" s="1"/>
  <c r="E36" i="1"/>
  <c r="E35" i="1"/>
  <c r="G35" i="1" s="1"/>
  <c r="F34" i="1"/>
  <c r="D34" i="1"/>
  <c r="E34" i="1" s="1"/>
  <c r="G34" i="1" s="1"/>
  <c r="E33" i="1"/>
  <c r="G33" i="1" s="1"/>
  <c r="H32" i="1"/>
  <c r="E32" i="1"/>
  <c r="G32" i="1" s="1"/>
  <c r="G31" i="1"/>
  <c r="E31" i="1"/>
  <c r="H31" i="1" s="1"/>
  <c r="E30" i="1"/>
  <c r="H30" i="1" s="1"/>
  <c r="G29" i="1"/>
  <c r="E29" i="1"/>
  <c r="H29" i="1" s="1"/>
  <c r="E28" i="1"/>
  <c r="G28" i="1" s="1"/>
  <c r="E27" i="1"/>
  <c r="H27" i="1" s="1"/>
  <c r="H26" i="1"/>
  <c r="E26" i="1"/>
  <c r="G26" i="1" s="1"/>
  <c r="E25" i="1"/>
  <c r="H25" i="1" s="1"/>
  <c r="E24" i="1"/>
  <c r="G24" i="1" s="1"/>
  <c r="H23" i="1"/>
  <c r="E23" i="1"/>
  <c r="G23" i="1" s="1"/>
  <c r="G22" i="1"/>
  <c r="E22" i="1"/>
  <c r="H22" i="1" s="1"/>
  <c r="G21" i="1"/>
  <c r="E21" i="1"/>
  <c r="H21" i="1" s="1"/>
  <c r="E20" i="1"/>
  <c r="G20" i="1" s="1"/>
  <c r="E19" i="1"/>
  <c r="H19" i="1" s="1"/>
  <c r="G18" i="1"/>
  <c r="E18" i="1"/>
  <c r="H18" i="1" s="1"/>
  <c r="G17" i="1"/>
  <c r="E17" i="1"/>
  <c r="H17" i="1" s="1"/>
  <c r="E16" i="1"/>
  <c r="G16" i="1" s="1"/>
  <c r="G15" i="1"/>
  <c r="E15" i="1"/>
  <c r="H15" i="1" s="1"/>
  <c r="H14" i="1"/>
  <c r="E14" i="1"/>
  <c r="H13" i="1"/>
  <c r="E13" i="1"/>
  <c r="E12" i="1"/>
  <c r="G12" i="1" s="1"/>
  <c r="E11" i="1"/>
  <c r="H11" i="1" s="1"/>
  <c r="E10" i="1"/>
  <c r="G10" i="1" s="1"/>
  <c r="G9" i="1"/>
  <c r="E9" i="1"/>
  <c r="H9" i="1" s="1"/>
  <c r="H10" i="1" l="1"/>
  <c r="H12" i="1"/>
  <c r="G29" i="2"/>
  <c r="H29" i="2"/>
  <c r="G21" i="2"/>
  <c r="H21" i="2"/>
  <c r="G12" i="2"/>
  <c r="H12" i="2"/>
  <c r="G51" i="2"/>
  <c r="F51" i="2"/>
  <c r="F49" i="2"/>
  <c r="G49" i="2"/>
  <c r="F43" i="2"/>
  <c r="G43" i="2"/>
  <c r="H15" i="2"/>
  <c r="G15" i="2"/>
  <c r="H29" i="5"/>
  <c r="G29" i="5"/>
  <c r="G21" i="5"/>
  <c r="H21" i="5"/>
  <c r="H17" i="5"/>
  <c r="G17" i="5"/>
  <c r="G45" i="5"/>
  <c r="F45" i="5"/>
  <c r="G33" i="8"/>
  <c r="H33" i="8"/>
  <c r="G25" i="8"/>
  <c r="H25" i="8"/>
  <c r="H17" i="8"/>
  <c r="G17" i="8"/>
  <c r="G53" i="8"/>
  <c r="F53" i="8"/>
  <c r="G51" i="8"/>
  <c r="D58" i="8"/>
  <c r="D59" i="8" s="1"/>
  <c r="F59" i="8" s="1"/>
  <c r="G45" i="8"/>
  <c r="F45" i="8"/>
  <c r="G8" i="9"/>
  <c r="H8" i="9"/>
  <c r="G25" i="9"/>
  <c r="H25" i="9"/>
  <c r="G20" i="11"/>
  <c r="H20" i="11"/>
  <c r="H37" i="11"/>
  <c r="G37" i="11"/>
  <c r="F43" i="11"/>
  <c r="G43" i="11"/>
  <c r="G19" i="1"/>
  <c r="H28" i="1"/>
  <c r="H36" i="1"/>
  <c r="G36" i="1"/>
  <c r="G39" i="1"/>
  <c r="G43" i="1"/>
  <c r="G47" i="1"/>
  <c r="F47" i="1"/>
  <c r="G48" i="1"/>
  <c r="H10" i="2"/>
  <c r="G41" i="2"/>
  <c r="G10" i="3"/>
  <c r="G18" i="3"/>
  <c r="G26" i="3"/>
  <c r="F48" i="3"/>
  <c r="G50" i="4"/>
  <c r="F50" i="4"/>
  <c r="H27" i="4"/>
  <c r="G27" i="4"/>
  <c r="H22" i="4"/>
  <c r="G22" i="4"/>
  <c r="H23" i="4"/>
  <c r="G23" i="5"/>
  <c r="H36" i="5"/>
  <c r="G43" i="5"/>
  <c r="G51" i="5"/>
  <c r="H16" i="9"/>
  <c r="G16" i="9"/>
  <c r="G22" i="9"/>
  <c r="H22" i="9"/>
  <c r="G33" i="9"/>
  <c r="H33" i="9"/>
  <c r="G57" i="9"/>
  <c r="F57" i="9"/>
  <c r="G45" i="9"/>
  <c r="F45" i="9"/>
  <c r="F43" i="9"/>
  <c r="G43" i="9"/>
  <c r="G8" i="10"/>
  <c r="H8" i="10"/>
  <c r="H35" i="10"/>
  <c r="G35" i="10"/>
  <c r="G11" i="11"/>
  <c r="H11" i="11"/>
  <c r="G16" i="11"/>
  <c r="H16" i="11"/>
  <c r="G24" i="11"/>
  <c r="H24" i="11"/>
  <c r="F50" i="6"/>
  <c r="G50" i="6"/>
  <c r="G38" i="6"/>
  <c r="H38" i="6"/>
  <c r="H8" i="7"/>
  <c r="G8" i="7"/>
  <c r="F53" i="7"/>
  <c r="G53" i="7"/>
  <c r="H24" i="9"/>
  <c r="G24" i="9"/>
  <c r="G17" i="10"/>
  <c r="H17" i="10"/>
  <c r="G21" i="10"/>
  <c r="H21" i="10"/>
  <c r="G25" i="10"/>
  <c r="H25" i="10"/>
  <c r="G30" i="10"/>
  <c r="H30" i="10"/>
  <c r="H36" i="10"/>
  <c r="H15" i="11"/>
  <c r="G15" i="11"/>
  <c r="H19" i="11"/>
  <c r="G19" i="11"/>
  <c r="H23" i="11"/>
  <c r="G23" i="11"/>
  <c r="G33" i="11"/>
  <c r="H33" i="11"/>
  <c r="D59" i="11"/>
  <c r="F53" i="11"/>
  <c r="G53" i="11"/>
  <c r="D58" i="9"/>
  <c r="D59" i="9" s="1"/>
  <c r="G36" i="11"/>
  <c r="G56" i="11"/>
  <c r="F46" i="11"/>
  <c r="H9" i="11"/>
  <c r="H14" i="11"/>
  <c r="H18" i="11"/>
  <c r="H22" i="11"/>
  <c r="H28" i="11"/>
  <c r="H31" i="11"/>
  <c r="H34" i="11"/>
  <c r="F41" i="11"/>
  <c r="G45" i="11"/>
  <c r="G50" i="11"/>
  <c r="G54" i="11"/>
  <c r="G57" i="11"/>
  <c r="D58" i="11"/>
  <c r="G58" i="11" s="1"/>
  <c r="D58" i="10"/>
  <c r="G58" i="10" s="1"/>
  <c r="H9" i="10"/>
  <c r="H14" i="10"/>
  <c r="H18" i="10"/>
  <c r="H22" i="10"/>
  <c r="H28" i="10"/>
  <c r="H31" i="10"/>
  <c r="H34" i="10"/>
  <c r="F41" i="10"/>
  <c r="G45" i="10"/>
  <c r="G50" i="10"/>
  <c r="G54" i="10"/>
  <c r="G57" i="10"/>
  <c r="F59" i="9"/>
  <c r="F50" i="9"/>
  <c r="F54" i="9"/>
  <c r="G59" i="9"/>
  <c r="F58" i="9"/>
  <c r="G58" i="9"/>
  <c r="H36" i="9"/>
  <c r="G15" i="9"/>
  <c r="G19" i="9"/>
  <c r="G23" i="9"/>
  <c r="G35" i="9"/>
  <c r="G37" i="9"/>
  <c r="F46" i="9"/>
  <c r="F51" i="9"/>
  <c r="H9" i="8"/>
  <c r="H21" i="8"/>
  <c r="G36" i="8"/>
  <c r="G38" i="8"/>
  <c r="F43" i="8"/>
  <c r="F41" i="8"/>
  <c r="H18" i="8"/>
  <c r="G22" i="8"/>
  <c r="G30" i="8"/>
  <c r="G58" i="8"/>
  <c r="G15" i="8"/>
  <c r="G19" i="8"/>
  <c r="G23" i="8"/>
  <c r="G35" i="8"/>
  <c r="G37" i="8"/>
  <c r="F46" i="8"/>
  <c r="F51" i="8"/>
  <c r="H36" i="8"/>
  <c r="G11" i="7"/>
  <c r="F44" i="7"/>
  <c r="F52" i="7"/>
  <c r="H14" i="7"/>
  <c r="H36" i="7"/>
  <c r="G43" i="7"/>
  <c r="G51" i="7"/>
  <c r="F56" i="7"/>
  <c r="H18" i="7"/>
  <c r="G35" i="7"/>
  <c r="G15" i="7"/>
  <c r="G22" i="7"/>
  <c r="G36" i="7"/>
  <c r="H16" i="7"/>
  <c r="H20" i="7"/>
  <c r="H24" i="7"/>
  <c r="H28" i="7"/>
  <c r="H31" i="7"/>
  <c r="H34" i="7"/>
  <c r="F41" i="7"/>
  <c r="G45" i="7"/>
  <c r="G50" i="7"/>
  <c r="G54" i="7"/>
  <c r="G57" i="7"/>
  <c r="D58" i="7"/>
  <c r="G58" i="7" s="1"/>
  <c r="H19" i="6"/>
  <c r="G22" i="6"/>
  <c r="G23" i="6"/>
  <c r="G9" i="6"/>
  <c r="H20" i="6"/>
  <c r="G36" i="6"/>
  <c r="H34" i="6"/>
  <c r="F54" i="6"/>
  <c r="G41" i="6"/>
  <c r="G45" i="6"/>
  <c r="G53" i="6"/>
  <c r="D58" i="6"/>
  <c r="D59" i="6"/>
  <c r="F59" i="6" s="1"/>
  <c r="G43" i="6"/>
  <c r="F58" i="6"/>
  <c r="G58" i="6"/>
  <c r="G59" i="6"/>
  <c r="G17" i="6"/>
  <c r="G21" i="6"/>
  <c r="G26" i="6"/>
  <c r="G35" i="6"/>
  <c r="G37" i="6"/>
  <c r="F46" i="6"/>
  <c r="F51" i="6"/>
  <c r="H36" i="6"/>
  <c r="H35" i="5"/>
  <c r="F50" i="5"/>
  <c r="H15" i="5"/>
  <c r="G35" i="5"/>
  <c r="G19" i="5"/>
  <c r="G9" i="5"/>
  <c r="D57" i="5"/>
  <c r="G57" i="5" s="1"/>
  <c r="H16" i="5"/>
  <c r="H20" i="5"/>
  <c r="H24" i="5"/>
  <c r="H27" i="5"/>
  <c r="H30" i="5"/>
  <c r="H33" i="5"/>
  <c r="F40" i="5"/>
  <c r="G44" i="5"/>
  <c r="G49" i="5"/>
  <c r="G53" i="5"/>
  <c r="G56" i="5"/>
  <c r="H32" i="4"/>
  <c r="H18" i="4"/>
  <c r="H9" i="4"/>
  <c r="H20" i="4"/>
  <c r="H10" i="4"/>
  <c r="G19" i="4"/>
  <c r="G25" i="4"/>
  <c r="H33" i="4"/>
  <c r="G45" i="4"/>
  <c r="G51" i="4"/>
  <c r="G35" i="4"/>
  <c r="H35" i="4"/>
  <c r="D57" i="4"/>
  <c r="G57" i="4" s="1"/>
  <c r="H17" i="4"/>
  <c r="H24" i="4"/>
  <c r="H37" i="4"/>
  <c r="G42" i="4"/>
  <c r="G49" i="4"/>
  <c r="G53" i="4"/>
  <c r="G56" i="4"/>
  <c r="F57" i="4"/>
  <c r="G40" i="4"/>
  <c r="H34" i="3"/>
  <c r="H32" i="3"/>
  <c r="G34" i="3"/>
  <c r="F47" i="3"/>
  <c r="G49" i="3"/>
  <c r="F39" i="3"/>
  <c r="H19" i="3"/>
  <c r="H23" i="3"/>
  <c r="H31" i="3"/>
  <c r="G9" i="3"/>
  <c r="D55" i="3"/>
  <c r="G55" i="3" s="1"/>
  <c r="H16" i="3"/>
  <c r="H20" i="3"/>
  <c r="H24" i="3"/>
  <c r="H33" i="3"/>
  <c r="H35" i="3"/>
  <c r="G44" i="3"/>
  <c r="G50" i="3"/>
  <c r="G54" i="3"/>
  <c r="G23" i="2"/>
  <c r="G31" i="2"/>
  <c r="H32" i="2"/>
  <c r="G34" i="2"/>
  <c r="H34" i="2"/>
  <c r="G48" i="2"/>
  <c r="G16" i="2"/>
  <c r="H19" i="2"/>
  <c r="G36" i="2"/>
  <c r="G9" i="2"/>
  <c r="H17" i="2"/>
  <c r="H20" i="2"/>
  <c r="H24" i="2"/>
  <c r="H33" i="2"/>
  <c r="H35" i="2"/>
  <c r="G40" i="2"/>
  <c r="G44" i="2"/>
  <c r="G50" i="2"/>
  <c r="G53" i="2"/>
  <c r="D54" i="2"/>
  <c r="G54" i="2" s="1"/>
  <c r="D54" i="1"/>
  <c r="D55" i="1" s="1"/>
  <c r="H34" i="1"/>
  <c r="H16" i="1"/>
  <c r="H20" i="1"/>
  <c r="H24" i="1"/>
  <c r="H33" i="1"/>
  <c r="H35" i="1"/>
  <c r="G44" i="1"/>
  <c r="G50" i="1"/>
  <c r="G53" i="1"/>
  <c r="D58" i="4" l="1"/>
  <c r="F58" i="4" s="1"/>
  <c r="F58" i="8"/>
  <c r="F58" i="11"/>
  <c r="F58" i="10"/>
  <c r="D59" i="10"/>
  <c r="G59" i="8"/>
  <c r="F58" i="7"/>
  <c r="D59" i="7"/>
  <c r="F57" i="5"/>
  <c r="D58" i="5"/>
  <c r="G58" i="4"/>
  <c r="F55" i="3"/>
  <c r="D56" i="3"/>
  <c r="D55" i="2"/>
  <c r="F54" i="2"/>
  <c r="F55" i="1"/>
  <c r="G55" i="1"/>
  <c r="F54" i="1"/>
  <c r="G54" i="1"/>
  <c r="F59" i="11" l="1"/>
  <c r="G59" i="11"/>
  <c r="G59" i="10"/>
  <c r="F59" i="10"/>
  <c r="F59" i="7"/>
  <c r="G59" i="7"/>
  <c r="G58" i="5"/>
  <c r="F58" i="5"/>
  <c r="F56" i="3"/>
  <c r="G56" i="3"/>
  <c r="G55" i="2"/>
  <c r="F55" i="2"/>
</calcChain>
</file>

<file path=xl/sharedStrings.xml><?xml version="1.0" encoding="utf-8"?>
<sst xmlns="http://schemas.openxmlformats.org/spreadsheetml/2006/main" count="895" uniqueCount="108">
  <si>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</si>
  <si>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Бала-Четырманский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</si>
  <si>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</si>
  <si>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01 марта 2019 года.</t>
  </si>
  <si>
    <t>Наименование статей</t>
  </si>
  <si>
    <t>Код статей</t>
  </si>
  <si>
    <t>утверж.за 2019г.</t>
  </si>
  <si>
    <t xml:space="preserve">утверж за 2 месяца </t>
  </si>
  <si>
    <t xml:space="preserve">касса за 2 месяца 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</si>
  <si>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</si>
  <si>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</si>
  <si>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</si>
  <si>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</si>
  <si>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</si>
  <si>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</si>
  <si>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</si>
  <si>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</si>
  <si>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</si>
  <si>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</si>
  <si>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газ</t>
  </si>
  <si>
    <t>223.5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</si>
  <si>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</si>
  <si>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</si>
  <si>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</si>
  <si>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</si>
  <si>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</si>
  <si>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</si>
  <si>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</si>
  <si>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</si>
  <si>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</si>
  <si>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</si>
  <si>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</si>
  <si>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</si>
  <si>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</si>
  <si>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</si>
  <si>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</si>
  <si>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</si>
  <si>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</si>
  <si>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</si>
  <si>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</si>
  <si>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</si>
  <si>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</si>
  <si>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</si>
  <si>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</si>
  <si>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Жилищное хозяйство</t>
  </si>
  <si>
    <t>0501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</si>
  <si>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</si>
  <si>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</si>
  <si>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</si>
  <si>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</si>
  <si>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</si>
  <si>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</si>
  <si>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</si>
  <si>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</si>
  <si>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утвер.на 2019г.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</si>
  <si>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</si>
  <si>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</si>
  <si>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</si>
  <si>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</si>
  <si>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</si>
  <si>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</si>
  <si>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</si>
  <si>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</si>
  <si>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</si>
  <si>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</si>
  <si>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</si>
  <si>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</si>
  <si>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</si>
  <si>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</si>
  <si>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</si>
  <si>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</si>
  <si>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</si>
  <si>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</si>
  <si>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</si>
  <si>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апреля 2019 года.</t>
  </si>
  <si>
    <t xml:space="preserve">утверж за 3 месяца </t>
  </si>
  <si>
    <t xml:space="preserve">касса за 3 месяца </t>
  </si>
  <si>
    <t>Прочие</t>
  </si>
  <si>
    <t>по состоянию на 01 мая 2019 года.</t>
  </si>
  <si>
    <t xml:space="preserve">утверж за 4 месяца </t>
  </si>
  <si>
    <t xml:space="preserve">касса за 4 месяца </t>
  </si>
  <si>
    <t>Дох.от реал имущ</t>
  </si>
  <si>
    <t>по состоянию на 01 июня 2019 года.</t>
  </si>
  <si>
    <t xml:space="preserve">утверж за 5 месяцев </t>
  </si>
  <si>
    <t xml:space="preserve">касса за 5 месяцев </t>
  </si>
  <si>
    <t>223.8</t>
  </si>
  <si>
    <t>коммун.усл ТКО</t>
  </si>
  <si>
    <t>по состоянию на 01 июля 2019 года.</t>
  </si>
  <si>
    <t xml:space="preserve">утверж за 6 месяцев </t>
  </si>
  <si>
    <t xml:space="preserve">касса за 6 месяцев </t>
  </si>
  <si>
    <t>по состоянию на 01 августа 2019 года.</t>
  </si>
  <si>
    <t>Увелич стоим строит мат</t>
  </si>
  <si>
    <t xml:space="preserve">утверж за 7 месяцев </t>
  </si>
  <si>
    <t xml:space="preserve">касса за 7 месяцев </t>
  </si>
  <si>
    <t>по состоянию на 01 сентября 2019 года.</t>
  </si>
  <si>
    <t xml:space="preserve">утверж за 8 месяцев </t>
  </si>
  <si>
    <t xml:space="preserve">касса за 8 месяцев </t>
  </si>
  <si>
    <t>Другие общегос вопр</t>
  </si>
  <si>
    <t>0113</t>
  </si>
  <si>
    <t>по состоянию на 01 ноября 2019 года.</t>
  </si>
  <si>
    <t xml:space="preserve">утверж за 10 месяцев </t>
  </si>
  <si>
    <t xml:space="preserve">касса за 10 месяцев </t>
  </si>
  <si>
    <t>по состоянию на 01 декабря 2019 года.</t>
  </si>
  <si>
    <t xml:space="preserve">утверж за 11 месяцев </t>
  </si>
  <si>
    <t xml:space="preserve">касса за 11 месяцев </t>
  </si>
  <si>
    <t>по состоянию на 01 января 2020 года.</t>
  </si>
  <si>
    <t xml:space="preserve">утверж за 12 месяцев </t>
  </si>
  <si>
    <t xml:space="preserve">касса за 12 месяцев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</si>
</sst>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3" xfId="0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13" workbookViewId="0">
      <selection activeCell="B19" sqref="B19:B20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37" t="s">
        <v>1</v>
      </c>
      <c r="C4" s="137"/>
      <c r="D4" s="137"/>
      <c r="E4" s="137"/>
      <c r="F4" s="137"/>
      <c r="G4" s="137"/>
      <c r="H4" s="137"/>
    </row>
    <row r="5" spans="1:14" x14ac:dyDescent="0.2">
      <c r="B5" s="137" t="s">
        <v>2</v>
      </c>
      <c r="C5" s="137"/>
      <c r="D5" s="137"/>
      <c r="E5" s="137"/>
      <c r="F5" s="137"/>
    </row>
    <row r="6" spans="1:14" x14ac:dyDescent="0.2">
      <c r="C6" s="138" t="s">
        <v>3</v>
      </c>
      <c r="D6" s="138"/>
      <c r="E6" s="138"/>
      <c r="F6" s="138"/>
    </row>
    <row r="7" spans="1:14" x14ac:dyDescent="0.2">
      <c r="A7" s="2"/>
      <c r="B7" s="2"/>
    </row>
    <row r="8" spans="1:14" ht="45.75" customHeight="1" x14ac:dyDescent="0.2">
      <c r="A8" s="139" t="s">
        <v>4</v>
      </c>
      <c r="B8" s="140"/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N8" s="5"/>
    </row>
    <row r="9" spans="1:14" x14ac:dyDescent="0.2">
      <c r="A9" s="6" t="s">
        <v>11</v>
      </c>
      <c r="B9" s="7"/>
      <c r="C9" s="8">
        <v>211</v>
      </c>
      <c r="D9" s="9">
        <v>1639600</v>
      </c>
      <c r="E9" s="9">
        <f>SUM(D9/12*2)</f>
        <v>273266.66666666669</v>
      </c>
      <c r="F9" s="9">
        <v>236863</v>
      </c>
      <c r="G9" s="10">
        <f>F9/E9*100</f>
        <v>86.678336179555984</v>
      </c>
      <c r="H9" s="11">
        <f t="shared" ref="H9:H36" si="0">E9-F9</f>
        <v>36403.666666666686</v>
      </c>
    </row>
    <row r="10" spans="1:14" x14ac:dyDescent="0.2">
      <c r="A10" s="12" t="s">
        <v>12</v>
      </c>
      <c r="B10" s="13"/>
      <c r="C10" s="8">
        <v>213</v>
      </c>
      <c r="D10" s="9">
        <v>495100</v>
      </c>
      <c r="E10" s="9">
        <f t="shared" ref="E10:E36" si="1">SUM(D10/12*2)</f>
        <v>82516.666666666672</v>
      </c>
      <c r="F10" s="9">
        <v>138856</v>
      </c>
      <c r="G10" s="10">
        <f>F10/E10*100</f>
        <v>168.2763078166027</v>
      </c>
      <c r="H10" s="11">
        <f t="shared" si="0"/>
        <v>-56339.333333333328</v>
      </c>
    </row>
    <row r="11" spans="1:14" x14ac:dyDescent="0.2">
      <c r="A11" s="12" t="s">
        <v>13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14</v>
      </c>
      <c r="B12" s="15"/>
      <c r="C12" s="16">
        <v>221</v>
      </c>
      <c r="D12" s="17">
        <v>51600</v>
      </c>
      <c r="E12" s="9">
        <f t="shared" si="1"/>
        <v>8600</v>
      </c>
      <c r="F12" s="17">
        <v>3954</v>
      </c>
      <c r="G12" s="10">
        <f>F12/E12*100</f>
        <v>45.976744186046517</v>
      </c>
      <c r="H12" s="11">
        <f t="shared" si="0"/>
        <v>4646</v>
      </c>
    </row>
    <row r="13" spans="1:14" x14ac:dyDescent="0.2">
      <c r="A13" s="18" t="s">
        <v>15</v>
      </c>
      <c r="B13" s="18"/>
      <c r="C13" s="19" t="s">
        <v>16</v>
      </c>
      <c r="D13" s="9">
        <v>2500</v>
      </c>
      <c r="E13" s="9">
        <f t="shared" si="1"/>
        <v>416.66666666666669</v>
      </c>
      <c r="F13" s="9"/>
      <c r="G13" s="20"/>
      <c r="H13" s="11">
        <f t="shared" si="0"/>
        <v>416.66666666666669</v>
      </c>
    </row>
    <row r="14" spans="1:14" x14ac:dyDescent="0.2">
      <c r="A14" s="18" t="s">
        <v>17</v>
      </c>
      <c r="B14" s="18"/>
      <c r="C14" s="19" t="s">
        <v>18</v>
      </c>
      <c r="D14" s="9">
        <v>3600</v>
      </c>
      <c r="E14" s="9">
        <f t="shared" si="1"/>
        <v>600</v>
      </c>
      <c r="F14" s="9"/>
      <c r="G14" s="20"/>
      <c r="H14" s="11">
        <f>E14-F14</f>
        <v>600</v>
      </c>
    </row>
    <row r="15" spans="1:14" x14ac:dyDescent="0.2">
      <c r="A15" s="47" t="s">
        <v>19</v>
      </c>
      <c r="B15" s="48"/>
      <c r="C15" s="19" t="s">
        <v>20</v>
      </c>
      <c r="D15" s="9">
        <v>58500</v>
      </c>
      <c r="E15" s="9">
        <f>SUM(D15/12*2)</f>
        <v>9750</v>
      </c>
      <c r="F15" s="9">
        <v>13486</v>
      </c>
      <c r="G15" s="10">
        <f t="shared" ref="G15:G20" si="2">F15/E15*100</f>
        <v>138.31794871794872</v>
      </c>
      <c r="H15" s="11">
        <f>E15-F15</f>
        <v>-3736</v>
      </c>
    </row>
    <row r="16" spans="1:14" x14ac:dyDescent="0.2">
      <c r="A16" s="47" t="s">
        <v>21</v>
      </c>
      <c r="B16" s="48"/>
      <c r="C16" s="19" t="s">
        <v>22</v>
      </c>
      <c r="D16" s="9">
        <v>18000</v>
      </c>
      <c r="E16" s="9">
        <f t="shared" si="1"/>
        <v>3000</v>
      </c>
      <c r="F16" s="9">
        <v>0</v>
      </c>
      <c r="G16" s="10">
        <f t="shared" si="2"/>
        <v>0</v>
      </c>
      <c r="H16" s="11">
        <f>E16-F16</f>
        <v>3000</v>
      </c>
    </row>
    <row r="17" spans="1:8" x14ac:dyDescent="0.2">
      <c r="A17" s="14" t="s">
        <v>23</v>
      </c>
      <c r="B17" s="15"/>
      <c r="C17" s="19" t="s">
        <v>24</v>
      </c>
      <c r="D17" s="9">
        <v>45100</v>
      </c>
      <c r="E17" s="9">
        <f t="shared" si="1"/>
        <v>7516.666666666667</v>
      </c>
      <c r="F17" s="9">
        <v>22450</v>
      </c>
      <c r="G17" s="10">
        <f t="shared" si="2"/>
        <v>298.66962305986692</v>
      </c>
      <c r="H17" s="11">
        <f t="shared" si="0"/>
        <v>-14933.333333333332</v>
      </c>
    </row>
    <row r="18" spans="1:8" x14ac:dyDescent="0.2">
      <c r="A18" s="21" t="s">
        <v>25</v>
      </c>
      <c r="B18" s="22"/>
      <c r="C18" s="23">
        <v>225</v>
      </c>
      <c r="D18" s="24">
        <v>114000</v>
      </c>
      <c r="E18" s="9">
        <f t="shared" si="1"/>
        <v>19000</v>
      </c>
      <c r="F18" s="24">
        <v>5737</v>
      </c>
      <c r="G18" s="10">
        <f t="shared" si="2"/>
        <v>30.194736842105264</v>
      </c>
      <c r="H18" s="11">
        <f>E18-F18</f>
        <v>13263</v>
      </c>
    </row>
    <row r="19" spans="1:8" x14ac:dyDescent="0.2">
      <c r="A19" s="21" t="s">
        <v>26</v>
      </c>
      <c r="B19" s="22"/>
      <c r="C19" s="23">
        <v>226</v>
      </c>
      <c r="D19" s="24">
        <v>48400</v>
      </c>
      <c r="E19" s="9">
        <f t="shared" si="1"/>
        <v>8066.666666666667</v>
      </c>
      <c r="F19" s="24">
        <v>0</v>
      </c>
      <c r="G19" s="10">
        <f t="shared" si="2"/>
        <v>0</v>
      </c>
      <c r="H19" s="11">
        <f t="shared" si="0"/>
        <v>8066.666666666667</v>
      </c>
    </row>
    <row r="20" spans="1:8" x14ac:dyDescent="0.2">
      <c r="A20" s="21" t="s">
        <v>27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>E20-F20</f>
        <v>833.33333333333337</v>
      </c>
    </row>
    <row r="21" spans="1:8" ht="12" customHeight="1" x14ac:dyDescent="0.2">
      <c r="A21" s="141" t="s">
        <v>28</v>
      </c>
      <c r="B21" s="142"/>
      <c r="C21" s="57">
        <v>291</v>
      </c>
      <c r="D21" s="9">
        <v>96000</v>
      </c>
      <c r="E21" s="9">
        <f t="shared" si="1"/>
        <v>16000</v>
      </c>
      <c r="F21" s="9">
        <v>10493</v>
      </c>
      <c r="G21" s="10">
        <f>SUM(F21/E21*100)</f>
        <v>65.581249999999997</v>
      </c>
      <c r="H21" s="11">
        <f>E21-F21</f>
        <v>5507</v>
      </c>
    </row>
    <row r="22" spans="1:8" x14ac:dyDescent="0.2">
      <c r="A22" s="12" t="s">
        <v>29</v>
      </c>
      <c r="B22" s="13"/>
      <c r="C22" s="25">
        <v>312</v>
      </c>
      <c r="D22" s="26">
        <v>50000</v>
      </c>
      <c r="E22" s="9">
        <f t="shared" si="1"/>
        <v>8333.3333333333339</v>
      </c>
      <c r="F22" s="26"/>
      <c r="G22" s="10">
        <f>SUM(F22/E22*100)</f>
        <v>0</v>
      </c>
      <c r="H22" s="11">
        <f t="shared" si="0"/>
        <v>8333.3333333333339</v>
      </c>
    </row>
    <row r="23" spans="1:8" ht="12" customHeight="1" x14ac:dyDescent="0.2">
      <c r="A23" s="141" t="s">
        <v>30</v>
      </c>
      <c r="B23" s="142"/>
      <c r="C23" s="25" t="s">
        <v>31</v>
      </c>
      <c r="D23" s="26">
        <v>147600</v>
      </c>
      <c r="E23" s="9">
        <f t="shared" si="1"/>
        <v>24600</v>
      </c>
      <c r="F23" s="26">
        <v>37564</v>
      </c>
      <c r="G23" s="10">
        <f>SUM(F23/E23*100)</f>
        <v>152.69918699186994</v>
      </c>
      <c r="H23" s="11">
        <f t="shared" si="0"/>
        <v>-12964</v>
      </c>
    </row>
    <row r="24" spans="1:8" x14ac:dyDescent="0.2">
      <c r="A24" s="6" t="s">
        <v>32</v>
      </c>
      <c r="B24" s="7"/>
      <c r="C24" s="25">
        <v>346</v>
      </c>
      <c r="D24" s="26">
        <v>48400</v>
      </c>
      <c r="E24" s="9">
        <f t="shared" si="1"/>
        <v>8066.666666666667</v>
      </c>
      <c r="F24" s="26"/>
      <c r="G24" s="10">
        <f>F24/E24*100</f>
        <v>0</v>
      </c>
      <c r="H24" s="11">
        <f t="shared" si="0"/>
        <v>8066.666666666667</v>
      </c>
    </row>
    <row r="25" spans="1:8" x14ac:dyDescent="0.2">
      <c r="A25" s="21" t="s">
        <v>33</v>
      </c>
      <c r="B25" s="22"/>
      <c r="C25" s="27" t="s">
        <v>34</v>
      </c>
      <c r="D25" s="28">
        <v>7500</v>
      </c>
      <c r="E25" s="9">
        <f t="shared" si="1"/>
        <v>1250</v>
      </c>
      <c r="F25" s="28"/>
      <c r="G25" s="10"/>
      <c r="H25" s="11">
        <f>E25-F25</f>
        <v>1250</v>
      </c>
    </row>
    <row r="26" spans="1:8" x14ac:dyDescent="0.2">
      <c r="A26" s="21" t="s">
        <v>35</v>
      </c>
      <c r="B26" s="22"/>
      <c r="C26" s="27" t="s">
        <v>36</v>
      </c>
      <c r="D26" s="28">
        <v>207900</v>
      </c>
      <c r="E26" s="9">
        <f t="shared" si="1"/>
        <v>34650</v>
      </c>
      <c r="F26" s="28">
        <v>33733</v>
      </c>
      <c r="G26" s="10">
        <f>F26/E26*100</f>
        <v>97.353535353535364</v>
      </c>
      <c r="H26" s="11">
        <f t="shared" si="0"/>
        <v>917</v>
      </c>
    </row>
    <row r="27" spans="1:8" x14ac:dyDescent="0.2">
      <c r="A27" s="143" t="s">
        <v>37</v>
      </c>
      <c r="B27" s="144"/>
      <c r="C27" s="27" t="s">
        <v>38</v>
      </c>
      <c r="D27" s="28">
        <v>15000</v>
      </c>
      <c r="E27" s="9">
        <f t="shared" si="1"/>
        <v>2500</v>
      </c>
      <c r="F27" s="28"/>
      <c r="G27" s="10">
        <v>0</v>
      </c>
      <c r="H27" s="11">
        <f t="shared" si="0"/>
        <v>2500</v>
      </c>
    </row>
    <row r="28" spans="1:8" x14ac:dyDescent="0.2">
      <c r="A28" s="12" t="s">
        <v>39</v>
      </c>
      <c r="B28" s="13"/>
      <c r="C28" s="29" t="s">
        <v>40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 x14ac:dyDescent="0.2">
      <c r="A29" s="12" t="s">
        <v>41</v>
      </c>
      <c r="B29" s="13"/>
      <c r="C29" s="29" t="s">
        <v>42</v>
      </c>
      <c r="D29" s="9">
        <v>563000</v>
      </c>
      <c r="E29" s="9">
        <f t="shared" si="1"/>
        <v>93833.333333333328</v>
      </c>
      <c r="F29" s="9"/>
      <c r="G29" s="10">
        <f>SUM(F29/E29*100)</f>
        <v>0</v>
      </c>
      <c r="H29" s="11">
        <f>E29-F29</f>
        <v>93833.333333333328</v>
      </c>
    </row>
    <row r="30" spans="1:8" x14ac:dyDescent="0.2">
      <c r="A30" s="12" t="s">
        <v>39</v>
      </c>
      <c r="B30" s="13"/>
      <c r="C30" s="29" t="s">
        <v>43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 x14ac:dyDescent="0.2">
      <c r="A31" s="12" t="s">
        <v>44</v>
      </c>
      <c r="B31" s="13"/>
      <c r="C31" s="29" t="s">
        <v>45</v>
      </c>
      <c r="D31" s="9">
        <v>58900</v>
      </c>
      <c r="E31" s="9">
        <f>SUM(D31/12*2)</f>
        <v>9816.6666666666661</v>
      </c>
      <c r="F31" s="9">
        <v>4903</v>
      </c>
      <c r="G31" s="10">
        <f>SUM(F31/E31*100)</f>
        <v>49.945670628183365</v>
      </c>
      <c r="H31" s="11">
        <f>E31-F31</f>
        <v>4913.6666666666661</v>
      </c>
    </row>
    <row r="32" spans="1:8" x14ac:dyDescent="0.2">
      <c r="A32" s="12" t="s">
        <v>46</v>
      </c>
      <c r="B32" s="13"/>
      <c r="C32" s="29" t="s">
        <v>47</v>
      </c>
      <c r="D32" s="9">
        <v>765100</v>
      </c>
      <c r="E32" s="9">
        <f t="shared" si="1"/>
        <v>127516.66666666667</v>
      </c>
      <c r="F32" s="9">
        <v>96499</v>
      </c>
      <c r="G32" s="10">
        <f>SUM(F32/E32*100)</f>
        <v>75.67559796105084</v>
      </c>
      <c r="H32" s="11">
        <f t="shared" si="0"/>
        <v>31017.666666666672</v>
      </c>
    </row>
    <row r="33" spans="1:8" x14ac:dyDescent="0.2">
      <c r="A33" s="12" t="s">
        <v>48</v>
      </c>
      <c r="B33" s="13"/>
      <c r="C33" s="29" t="s">
        <v>49</v>
      </c>
      <c r="D33" s="9">
        <v>14500</v>
      </c>
      <c r="E33" s="9">
        <f t="shared" si="1"/>
        <v>2416.6666666666665</v>
      </c>
      <c r="F33" s="9"/>
      <c r="G33" s="10">
        <f>SUM(F33/E33*100)</f>
        <v>0</v>
      </c>
      <c r="H33" s="11">
        <f>E33-F33</f>
        <v>2416.6666666666665</v>
      </c>
    </row>
    <row r="34" spans="1:8" ht="12.75" customHeight="1" x14ac:dyDescent="0.2">
      <c r="A34" s="30" t="s">
        <v>50</v>
      </c>
      <c r="B34" s="31"/>
      <c r="C34" s="23"/>
      <c r="D34" s="28">
        <f>SUM(D9:D33)</f>
        <v>4460300</v>
      </c>
      <c r="E34" s="9">
        <f t="shared" si="1"/>
        <v>743383.33333333337</v>
      </c>
      <c r="F34" s="28">
        <f>SUM(F9:F33)</f>
        <v>604538</v>
      </c>
      <c r="G34" s="10">
        <f>F34/E34*100</f>
        <v>81.32251193865882</v>
      </c>
      <c r="H34" s="11">
        <f t="shared" si="0"/>
        <v>138845.33333333337</v>
      </c>
    </row>
    <row r="35" spans="1:8" x14ac:dyDescent="0.2">
      <c r="A35" s="32" t="s">
        <v>51</v>
      </c>
      <c r="B35" s="33"/>
      <c r="C35" s="8"/>
      <c r="D35" s="34">
        <v>797000</v>
      </c>
      <c r="E35" s="9">
        <f t="shared" si="1"/>
        <v>132833.33333333334</v>
      </c>
      <c r="F35" s="34">
        <v>122620</v>
      </c>
      <c r="G35" s="10">
        <f>F35/E35*100</f>
        <v>92.311166875784181</v>
      </c>
      <c r="H35" s="11">
        <f t="shared" si="0"/>
        <v>10213.333333333343</v>
      </c>
    </row>
    <row r="36" spans="1:8" x14ac:dyDescent="0.2">
      <c r="A36" s="135" t="s">
        <v>52</v>
      </c>
      <c r="B36" s="136"/>
      <c r="C36" s="35"/>
      <c r="D36" s="36">
        <v>2026400</v>
      </c>
      <c r="E36" s="9">
        <f t="shared" si="1"/>
        <v>337733.33333333331</v>
      </c>
      <c r="F36" s="36">
        <v>346784</v>
      </c>
      <c r="G36" s="10">
        <f>F36/E36*100</f>
        <v>102.67982629293329</v>
      </c>
      <c r="H36" s="37">
        <f t="shared" si="0"/>
        <v>-9050.6666666666861</v>
      </c>
    </row>
    <row r="38" spans="1:8" ht="27" customHeight="1" x14ac:dyDescent="0.2">
      <c r="A38" s="139" t="s">
        <v>53</v>
      </c>
      <c r="B38" s="140"/>
      <c r="C38" s="4" t="s">
        <v>54</v>
      </c>
      <c r="D38" s="4" t="s">
        <v>55</v>
      </c>
      <c r="E38" s="4" t="s">
        <v>56</v>
      </c>
      <c r="F38" s="4" t="s">
        <v>9</v>
      </c>
      <c r="G38" s="4" t="s">
        <v>57</v>
      </c>
      <c r="H38" s="4"/>
    </row>
    <row r="39" spans="1:8" ht="12.75" customHeight="1" x14ac:dyDescent="0.2">
      <c r="A39" s="38" t="s">
        <v>58</v>
      </c>
      <c r="B39" s="39"/>
      <c r="C39" s="28">
        <v>1832100</v>
      </c>
      <c r="D39" s="34">
        <f>SUM(C39/12*2)</f>
        <v>305350</v>
      </c>
      <c r="E39" s="28">
        <v>305350</v>
      </c>
      <c r="F39" s="28">
        <f t="shared" ref="F39:F44" si="3">SUM(E39/D39*100)</f>
        <v>100</v>
      </c>
      <c r="G39" s="40">
        <f>E39-D39</f>
        <v>0</v>
      </c>
      <c r="H39" s="41"/>
    </row>
    <row r="40" spans="1:8" ht="12.75" customHeight="1" x14ac:dyDescent="0.2">
      <c r="A40" s="135" t="s">
        <v>59</v>
      </c>
      <c r="B40" s="136"/>
      <c r="C40" s="28">
        <v>0</v>
      </c>
      <c r="D40" s="34">
        <f t="shared" ref="D40:D53" si="4">SUM(C40/12*2)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 x14ac:dyDescent="0.2">
      <c r="A41" s="135" t="s">
        <v>60</v>
      </c>
      <c r="B41" s="136"/>
      <c r="C41" s="28">
        <v>207900</v>
      </c>
      <c r="D41" s="34">
        <f t="shared" si="4"/>
        <v>34650</v>
      </c>
      <c r="E41" s="28">
        <v>51975</v>
      </c>
      <c r="F41" s="28">
        <f t="shared" si="3"/>
        <v>150</v>
      </c>
      <c r="G41" s="40">
        <f t="shared" ref="G41:G55" si="5">SUM(E41-D41)</f>
        <v>17325</v>
      </c>
      <c r="H41" s="41"/>
    </row>
    <row r="42" spans="1:8" ht="12.75" customHeight="1" x14ac:dyDescent="0.2">
      <c r="A42" s="135" t="s">
        <v>61</v>
      </c>
      <c r="B42" s="136"/>
      <c r="C42" s="28">
        <v>563000</v>
      </c>
      <c r="D42" s="34">
        <f t="shared" si="4"/>
        <v>93833.333333333328</v>
      </c>
      <c r="E42" s="28">
        <v>150000</v>
      </c>
      <c r="F42" s="28">
        <f t="shared" si="3"/>
        <v>159.85790408525756</v>
      </c>
      <c r="G42" s="40">
        <f>SUM(E42-D42)</f>
        <v>56166.666666666672</v>
      </c>
      <c r="H42" s="41"/>
    </row>
    <row r="43" spans="1:8" ht="12.75" customHeight="1" x14ac:dyDescent="0.2">
      <c r="A43" s="135" t="s">
        <v>62</v>
      </c>
      <c r="B43" s="136"/>
      <c r="C43" s="28">
        <v>500000</v>
      </c>
      <c r="D43" s="34">
        <f t="shared" si="4"/>
        <v>83333.333333333328</v>
      </c>
      <c r="E43" s="28">
        <v>125000</v>
      </c>
      <c r="F43" s="28">
        <f t="shared" si="3"/>
        <v>150</v>
      </c>
      <c r="G43" s="40">
        <f t="shared" si="5"/>
        <v>41666.666666666672</v>
      </c>
      <c r="H43" s="41"/>
    </row>
    <row r="44" spans="1:8" ht="12.75" customHeight="1" x14ac:dyDescent="0.2">
      <c r="A44" s="135" t="s">
        <v>63</v>
      </c>
      <c r="B44" s="136"/>
      <c r="C44" s="28">
        <v>20500</v>
      </c>
      <c r="D44" s="34">
        <f t="shared" si="4"/>
        <v>3416.6666666666665</v>
      </c>
      <c r="E44" s="28">
        <v>20500</v>
      </c>
      <c r="F44" s="28">
        <f t="shared" si="3"/>
        <v>600</v>
      </c>
      <c r="G44" s="40">
        <f>SUM(E44-D44)</f>
        <v>17083.333333333332</v>
      </c>
      <c r="H44" s="41"/>
    </row>
    <row r="45" spans="1:8" ht="12.75" customHeight="1" x14ac:dyDescent="0.2">
      <c r="A45" s="135" t="s">
        <v>64</v>
      </c>
      <c r="B45" s="136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 x14ac:dyDescent="0.2">
      <c r="A46" s="135"/>
      <c r="B46" s="136"/>
      <c r="C46" s="28">
        <v>0</v>
      </c>
      <c r="D46" s="34">
        <f t="shared" si="4"/>
        <v>0</v>
      </c>
      <c r="E46" s="28">
        <v>0</v>
      </c>
      <c r="F46" s="28"/>
      <c r="G46" s="40">
        <f>SUM(E46-D46)</f>
        <v>0</v>
      </c>
      <c r="H46" s="41"/>
    </row>
    <row r="47" spans="1:8" x14ac:dyDescent="0.2">
      <c r="A47" s="32" t="s">
        <v>65</v>
      </c>
      <c r="B47" s="42"/>
      <c r="C47" s="34">
        <v>98200</v>
      </c>
      <c r="D47" s="34">
        <f t="shared" si="4"/>
        <v>16366.666666666666</v>
      </c>
      <c r="E47" s="34">
        <v>10843</v>
      </c>
      <c r="F47" s="28">
        <f>E47/D47*100</f>
        <v>66.250509164969458</v>
      </c>
      <c r="G47" s="40">
        <f t="shared" si="5"/>
        <v>-5523.6666666666661</v>
      </c>
      <c r="H47" s="40"/>
    </row>
    <row r="48" spans="1:8" ht="12.75" customHeight="1" x14ac:dyDescent="0.2">
      <c r="A48" s="43" t="s">
        <v>66</v>
      </c>
      <c r="B48" s="43"/>
      <c r="C48" s="34">
        <v>114000</v>
      </c>
      <c r="D48" s="34">
        <f t="shared" si="4"/>
        <v>19000</v>
      </c>
      <c r="E48" s="34">
        <v>40632</v>
      </c>
      <c r="F48" s="28">
        <f>E48/D48*100</f>
        <v>213.85263157894738</v>
      </c>
      <c r="G48" s="40">
        <f t="shared" si="5"/>
        <v>21632</v>
      </c>
      <c r="H48" s="40"/>
    </row>
    <row r="49" spans="1:8" ht="12.75" customHeight="1" x14ac:dyDescent="0.2">
      <c r="A49" s="135" t="s">
        <v>67</v>
      </c>
      <c r="B49" s="136"/>
      <c r="C49" s="34">
        <v>78200</v>
      </c>
      <c r="D49" s="34">
        <f t="shared" si="4"/>
        <v>13033.333333333334</v>
      </c>
      <c r="E49" s="34">
        <v>17710</v>
      </c>
      <c r="F49" s="28">
        <f>E49/D49*100</f>
        <v>135.88235294117646</v>
      </c>
      <c r="G49" s="40">
        <f t="shared" si="5"/>
        <v>4676.6666666666661</v>
      </c>
      <c r="H49" s="40"/>
    </row>
    <row r="50" spans="1:8" x14ac:dyDescent="0.2">
      <c r="A50" s="135" t="s">
        <v>68</v>
      </c>
      <c r="B50" s="136"/>
      <c r="C50" s="34">
        <v>125400</v>
      </c>
      <c r="D50" s="34">
        <f t="shared" si="4"/>
        <v>20900</v>
      </c>
      <c r="E50" s="34">
        <v>10306</v>
      </c>
      <c r="F50" s="28">
        <f>SUM(E50/D50*100)</f>
        <v>49.311004784688997</v>
      </c>
      <c r="G50" s="40">
        <f t="shared" si="5"/>
        <v>-10594</v>
      </c>
      <c r="H50" s="40"/>
    </row>
    <row r="51" spans="1:8" ht="12.75" customHeight="1" x14ac:dyDescent="0.2">
      <c r="A51" s="135" t="s">
        <v>69</v>
      </c>
      <c r="B51" s="136"/>
      <c r="C51" s="34">
        <v>906400</v>
      </c>
      <c r="D51" s="34">
        <f t="shared" si="4"/>
        <v>151066.66666666666</v>
      </c>
      <c r="E51" s="34">
        <v>18146</v>
      </c>
      <c r="F51" s="28">
        <f>SUM(E51/D51*100)</f>
        <v>12.011915269196823</v>
      </c>
      <c r="G51" s="40">
        <f t="shared" si="5"/>
        <v>-132920.66666666666</v>
      </c>
      <c r="H51" s="40"/>
    </row>
    <row r="52" spans="1:8" ht="12.75" customHeight="1" x14ac:dyDescent="0.2">
      <c r="A52" s="135" t="s">
        <v>70</v>
      </c>
      <c r="B52" s="136"/>
      <c r="C52" s="34">
        <v>7000</v>
      </c>
      <c r="D52" s="34">
        <f t="shared" si="4"/>
        <v>1166.6666666666667</v>
      </c>
      <c r="E52" s="34">
        <v>1200</v>
      </c>
      <c r="F52" s="28"/>
      <c r="G52" s="40">
        <f t="shared" si="5"/>
        <v>33.333333333333258</v>
      </c>
      <c r="H52" s="40"/>
    </row>
    <row r="53" spans="1:8" ht="12.75" customHeight="1" x14ac:dyDescent="0.2">
      <c r="A53" s="135" t="s">
        <v>71</v>
      </c>
      <c r="B53" s="136"/>
      <c r="C53" s="34">
        <v>2600</v>
      </c>
      <c r="D53" s="34">
        <f t="shared" si="4"/>
        <v>433.33333333333331</v>
      </c>
      <c r="E53" s="34">
        <v>0</v>
      </c>
      <c r="F53" s="34">
        <f>SUM(E53/D53*100)</f>
        <v>0</v>
      </c>
      <c r="G53" s="40">
        <f t="shared" si="5"/>
        <v>-433.33333333333331</v>
      </c>
      <c r="H53" s="40"/>
    </row>
    <row r="54" spans="1:8" x14ac:dyDescent="0.2">
      <c r="A54" s="135" t="s">
        <v>72</v>
      </c>
      <c r="B54" s="136"/>
      <c r="C54" s="34">
        <f>SUM(C47:C53)</f>
        <v>1331800</v>
      </c>
      <c r="D54" s="34">
        <f>SUM(D47:D53)</f>
        <v>221966.66666666666</v>
      </c>
      <c r="E54" s="34">
        <f>SUM(E47:E53)</f>
        <v>98837</v>
      </c>
      <c r="F54" s="44">
        <f>SUM(E54/D54*100)</f>
        <v>44.527857035590934</v>
      </c>
      <c r="G54" s="40">
        <f t="shared" si="5"/>
        <v>-123129.66666666666</v>
      </c>
      <c r="H54" s="40"/>
    </row>
    <row r="55" spans="1:8" x14ac:dyDescent="0.2">
      <c r="A55" s="45" t="s">
        <v>73</v>
      </c>
      <c r="B55" s="46"/>
      <c r="C55" s="34">
        <f>SUM(C39,C54,C41,C42,C43,C44,C40,C46,C45)</f>
        <v>4455300</v>
      </c>
      <c r="D55" s="34">
        <f>SUM(D39+D40+D41+D42+D43+D54+D44+D45+D46)</f>
        <v>742549.99999999988</v>
      </c>
      <c r="E55" s="34">
        <f>SUM(E39+E40+E41+E42+E43+E54+E44+E45+E46)</f>
        <v>751662</v>
      </c>
      <c r="F55" s="34">
        <f>E55/D55*100</f>
        <v>101.22712275267661</v>
      </c>
      <c r="G55" s="40">
        <f t="shared" si="5"/>
        <v>9112.0000000001164</v>
      </c>
      <c r="H55" s="40"/>
    </row>
    <row r="57" spans="1:8" ht="21" customHeight="1" x14ac:dyDescent="0.2">
      <c r="E57" s="145"/>
      <c r="F57" s="145"/>
      <c r="G57" s="145"/>
    </row>
    <row r="58" spans="1:8" ht="12.75" customHeight="1" x14ac:dyDescent="0.2"/>
    <row r="59" spans="1:8" x14ac:dyDescent="0.2">
      <c r="E59" s="145"/>
      <c r="F59" s="145"/>
    </row>
    <row r="60" spans="1:8" ht="12.75" customHeight="1" x14ac:dyDescent="0.2"/>
    <row r="61" spans="1:8" ht="12.75" customHeight="1" x14ac:dyDescent="0.2">
      <c r="A61" s="146"/>
      <c r="B61" s="146"/>
      <c r="C61" s="146"/>
    </row>
    <row r="62" spans="1:8" ht="12.75" customHeight="1" x14ac:dyDescent="0.2"/>
  </sheetData>
  <mergeCells count="25">
    <mergeCell ref="A61:C61"/>
    <mergeCell ref="A51:B51"/>
    <mergeCell ref="A52:B52"/>
    <mergeCell ref="A53:B53"/>
    <mergeCell ref="A54:B54"/>
    <mergeCell ref="E57:G57"/>
    <mergeCell ref="E59:F59"/>
    <mergeCell ref="A43:B43"/>
    <mergeCell ref="A44:B44"/>
    <mergeCell ref="A45:B45"/>
    <mergeCell ref="A46:B46"/>
    <mergeCell ref="A49:B49"/>
    <mergeCell ref="A50:B50"/>
    <mergeCell ref="A42:B42"/>
    <mergeCell ref="B4:H4"/>
    <mergeCell ref="B5:F5"/>
    <mergeCell ref="C6:F6"/>
    <mergeCell ref="A8:B8"/>
    <mergeCell ref="A21:B21"/>
    <mergeCell ref="A23:B23"/>
    <mergeCell ref="A27:B27"/>
    <mergeCell ref="A36:B36"/>
    <mergeCell ref="A38:B38"/>
    <mergeCell ref="A40:B40"/>
    <mergeCell ref="A41:B41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C6" sqref="C6"/>
    </sheetView>
  </sheetViews>
  <sheetFormatPr defaultRowHeight="12.75" x14ac:dyDescent="0.2"/>
  <cols>
    <col min="1" max="1" width="9.140625" style="125"/>
    <col min="2" max="2" width="13.140625" style="125" customWidth="1"/>
    <col min="3" max="3" width="11.140625" style="125" customWidth="1"/>
    <col min="4" max="4" width="12.5703125" style="125" customWidth="1"/>
    <col min="5" max="6" width="11.85546875" style="125" customWidth="1"/>
    <col min="7" max="7" width="10.5703125" style="125" customWidth="1"/>
    <col min="8" max="8" width="8.85546875" style="125" customWidth="1"/>
    <col min="9" max="16384" width="9.140625" style="125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3" spans="1:14" x14ac:dyDescent="0.2">
      <c r="B3" s="137" t="s">
        <v>1</v>
      </c>
      <c r="C3" s="137"/>
      <c r="D3" s="137"/>
      <c r="E3" s="137"/>
      <c r="F3" s="137"/>
      <c r="G3" s="137"/>
      <c r="H3" s="137"/>
    </row>
    <row r="4" spans="1:14" x14ac:dyDescent="0.2">
      <c r="B4" s="137" t="s">
        <v>2</v>
      </c>
      <c r="C4" s="137"/>
      <c r="D4" s="137"/>
      <c r="E4" s="137"/>
      <c r="F4" s="137"/>
    </row>
    <row r="5" spans="1:14" x14ac:dyDescent="0.2">
      <c r="C5" s="138" t="s">
        <v>105</v>
      </c>
      <c r="D5" s="138"/>
      <c r="E5" s="138"/>
      <c r="F5" s="138"/>
    </row>
    <row r="6" spans="1:14" x14ac:dyDescent="0.2">
      <c r="A6" s="2"/>
      <c r="B6" s="2"/>
    </row>
    <row r="7" spans="1:14" ht="37.5" customHeight="1" x14ac:dyDescent="0.2">
      <c r="A7" s="139" t="s">
        <v>4</v>
      </c>
      <c r="B7" s="140"/>
      <c r="C7" s="120" t="s">
        <v>5</v>
      </c>
      <c r="D7" s="4" t="s">
        <v>6</v>
      </c>
      <c r="E7" s="4" t="s">
        <v>103</v>
      </c>
      <c r="F7" s="4" t="s">
        <v>104</v>
      </c>
      <c r="G7" s="4" t="s">
        <v>9</v>
      </c>
      <c r="H7" s="4" t="s">
        <v>10</v>
      </c>
      <c r="N7" s="5"/>
    </row>
    <row r="8" spans="1:14" x14ac:dyDescent="0.2">
      <c r="A8" s="6" t="s">
        <v>11</v>
      </c>
      <c r="B8" s="7"/>
      <c r="C8" s="8">
        <v>211</v>
      </c>
      <c r="D8" s="9">
        <v>1853700</v>
      </c>
      <c r="E8" s="9">
        <f>SUM(D8/12*10)</f>
        <v>1544750</v>
      </c>
      <c r="F8" s="9">
        <v>1561027</v>
      </c>
      <c r="G8" s="10">
        <f>F8/E8*100</f>
        <v>101.05369800938664</v>
      </c>
      <c r="H8" s="11">
        <f t="shared" ref="H8:H38" si="0">E8-F8</f>
        <v>-16277</v>
      </c>
    </row>
    <row r="9" spans="1:14" x14ac:dyDescent="0.2">
      <c r="A9" s="123" t="s">
        <v>12</v>
      </c>
      <c r="B9" s="124"/>
      <c r="C9" s="8">
        <v>213</v>
      </c>
      <c r="D9" s="9">
        <v>593600</v>
      </c>
      <c r="E9" s="9">
        <f t="shared" ref="E9:E38" si="1">SUM(D9/12*10)</f>
        <v>494666.66666666663</v>
      </c>
      <c r="F9" s="9">
        <v>516277</v>
      </c>
      <c r="G9" s="10">
        <f>F9/E9*100</f>
        <v>104.36866576819408</v>
      </c>
      <c r="H9" s="11">
        <f t="shared" si="0"/>
        <v>-21610.333333333372</v>
      </c>
    </row>
    <row r="10" spans="1:14" x14ac:dyDescent="0.2">
      <c r="A10" s="123" t="s">
        <v>13</v>
      </c>
      <c r="B10" s="124"/>
      <c r="C10" s="8">
        <v>212</v>
      </c>
      <c r="D10" s="9">
        <v>0</v>
      </c>
      <c r="E10" s="9">
        <f t="shared" si="1"/>
        <v>0</v>
      </c>
      <c r="F10" s="9"/>
      <c r="G10" s="10"/>
      <c r="H10" s="11">
        <f t="shared" si="0"/>
        <v>0</v>
      </c>
    </row>
    <row r="11" spans="1:14" x14ac:dyDescent="0.2">
      <c r="A11" s="14" t="s">
        <v>14</v>
      </c>
      <c r="B11" s="15"/>
      <c r="C11" s="16">
        <v>221</v>
      </c>
      <c r="D11" s="17">
        <v>48800</v>
      </c>
      <c r="E11" s="9">
        <f t="shared" si="1"/>
        <v>40666.666666666664</v>
      </c>
      <c r="F11" s="17">
        <v>33470</v>
      </c>
      <c r="G11" s="10">
        <f>F11/E11*100</f>
        <v>82.3032786885246</v>
      </c>
      <c r="H11" s="11">
        <f t="shared" si="0"/>
        <v>7196.6666666666642</v>
      </c>
    </row>
    <row r="12" spans="1:14" x14ac:dyDescent="0.2">
      <c r="A12" s="18" t="s">
        <v>15</v>
      </c>
      <c r="B12" s="18"/>
      <c r="C12" s="19" t="s">
        <v>16</v>
      </c>
      <c r="D12" s="9">
        <v>2500</v>
      </c>
      <c r="E12" s="9">
        <f t="shared" si="1"/>
        <v>2083.3333333333335</v>
      </c>
      <c r="F12" s="9"/>
      <c r="G12" s="20"/>
      <c r="H12" s="11">
        <f t="shared" si="0"/>
        <v>2083.3333333333335</v>
      </c>
    </row>
    <row r="13" spans="1:14" x14ac:dyDescent="0.2">
      <c r="A13" s="18" t="s">
        <v>17</v>
      </c>
      <c r="B13" s="18"/>
      <c r="C13" s="19" t="s">
        <v>18</v>
      </c>
      <c r="D13" s="9">
        <v>3600</v>
      </c>
      <c r="E13" s="9">
        <f t="shared" si="1"/>
        <v>3000</v>
      </c>
      <c r="F13" s="9">
        <v>1950</v>
      </c>
      <c r="G13" s="20"/>
      <c r="H13" s="11">
        <f>E13-F13</f>
        <v>1050</v>
      </c>
    </row>
    <row r="14" spans="1:14" x14ac:dyDescent="0.2">
      <c r="A14" s="14" t="s">
        <v>23</v>
      </c>
      <c r="B14" s="15"/>
      <c r="C14" s="19" t="s">
        <v>24</v>
      </c>
      <c r="D14" s="9">
        <v>64300</v>
      </c>
      <c r="E14" s="9">
        <f t="shared" si="1"/>
        <v>53583.333333333328</v>
      </c>
      <c r="F14" s="9">
        <v>43950</v>
      </c>
      <c r="G14" s="10">
        <f t="shared" ref="G14:G20" si="2">F14/E14*100</f>
        <v>82.021772939346818</v>
      </c>
      <c r="H14" s="11">
        <f t="shared" ref="H14" si="3">E14-F14</f>
        <v>9633.3333333333285</v>
      </c>
    </row>
    <row r="15" spans="1:14" x14ac:dyDescent="0.2">
      <c r="A15" s="123" t="s">
        <v>19</v>
      </c>
      <c r="B15" s="124"/>
      <c r="C15" s="19" t="s">
        <v>20</v>
      </c>
      <c r="D15" s="9">
        <v>58500</v>
      </c>
      <c r="E15" s="9">
        <f t="shared" si="1"/>
        <v>48750</v>
      </c>
      <c r="F15" s="9">
        <v>42153</v>
      </c>
      <c r="G15" s="10">
        <f t="shared" si="2"/>
        <v>86.467692307692317</v>
      </c>
      <c r="H15" s="11">
        <f>E15-F15</f>
        <v>6597</v>
      </c>
    </row>
    <row r="16" spans="1:14" x14ac:dyDescent="0.2">
      <c r="A16" s="123" t="s">
        <v>21</v>
      </c>
      <c r="B16" s="124"/>
      <c r="C16" s="19" t="s">
        <v>22</v>
      </c>
      <c r="D16" s="9">
        <v>18000</v>
      </c>
      <c r="E16" s="9">
        <f t="shared" si="1"/>
        <v>15000</v>
      </c>
      <c r="F16" s="9">
        <v>0</v>
      </c>
      <c r="G16" s="10">
        <f t="shared" si="2"/>
        <v>0</v>
      </c>
      <c r="H16" s="11">
        <f>E16-F16</f>
        <v>15000</v>
      </c>
    </row>
    <row r="17" spans="1:8" x14ac:dyDescent="0.2">
      <c r="A17" s="123" t="s">
        <v>86</v>
      </c>
      <c r="B17" s="124"/>
      <c r="C17" s="19" t="s">
        <v>85</v>
      </c>
      <c r="D17" s="9">
        <v>6430</v>
      </c>
      <c r="E17" s="9">
        <f t="shared" si="1"/>
        <v>5358.3333333333339</v>
      </c>
      <c r="F17" s="9">
        <v>2490</v>
      </c>
      <c r="G17" s="10">
        <f t="shared" si="2"/>
        <v>46.469673405909795</v>
      </c>
      <c r="H17" s="11">
        <f>E17-F17</f>
        <v>2868.3333333333339</v>
      </c>
    </row>
    <row r="18" spans="1:8" x14ac:dyDescent="0.2">
      <c r="A18" s="21" t="s">
        <v>25</v>
      </c>
      <c r="B18" s="22"/>
      <c r="C18" s="23">
        <v>225</v>
      </c>
      <c r="D18" s="24">
        <v>63181</v>
      </c>
      <c r="E18" s="9">
        <f t="shared" si="1"/>
        <v>52650.833333333328</v>
      </c>
      <c r="F18" s="24">
        <v>26668</v>
      </c>
      <c r="G18" s="10">
        <f t="shared" si="2"/>
        <v>50.650670296449881</v>
      </c>
      <c r="H18" s="11">
        <f>E18-F18</f>
        <v>25982.833333333328</v>
      </c>
    </row>
    <row r="19" spans="1:8" x14ac:dyDescent="0.2">
      <c r="A19" s="21" t="s">
        <v>26</v>
      </c>
      <c r="B19" s="22"/>
      <c r="C19" s="23">
        <v>226</v>
      </c>
      <c r="D19" s="24">
        <v>37804</v>
      </c>
      <c r="E19" s="9">
        <f t="shared" si="1"/>
        <v>31503.333333333336</v>
      </c>
      <c r="F19" s="24">
        <v>32617</v>
      </c>
      <c r="G19" s="10">
        <f t="shared" si="2"/>
        <v>103.53507565337001</v>
      </c>
      <c r="H19" s="11">
        <f t="shared" si="0"/>
        <v>-1113.6666666666642</v>
      </c>
    </row>
    <row r="20" spans="1:8" x14ac:dyDescent="0.2">
      <c r="A20" s="21" t="s">
        <v>27</v>
      </c>
      <c r="B20" s="22"/>
      <c r="C20" s="18">
        <v>227</v>
      </c>
      <c r="D20" s="9">
        <v>3667</v>
      </c>
      <c r="E20" s="9">
        <f t="shared" si="1"/>
        <v>3055.833333333333</v>
      </c>
      <c r="F20" s="9">
        <v>3667</v>
      </c>
      <c r="G20" s="10">
        <f t="shared" si="2"/>
        <v>120.00000000000001</v>
      </c>
      <c r="H20" s="11">
        <f>E20-F20</f>
        <v>-611.16666666666697</v>
      </c>
    </row>
    <row r="21" spans="1:8" ht="12" customHeight="1" x14ac:dyDescent="0.2">
      <c r="A21" s="141" t="s">
        <v>30</v>
      </c>
      <c r="B21" s="142"/>
      <c r="C21" s="25" t="s">
        <v>31</v>
      </c>
      <c r="D21" s="26">
        <v>180169</v>
      </c>
      <c r="E21" s="9">
        <f t="shared" si="1"/>
        <v>150140.83333333334</v>
      </c>
      <c r="F21" s="26">
        <v>136352</v>
      </c>
      <c r="G21" s="10">
        <f>SUM(F21/E21*100)</f>
        <v>90.816067136965842</v>
      </c>
      <c r="H21" s="11">
        <f t="shared" ref="H21:H23" si="4">E21-F21</f>
        <v>13788.833333333343</v>
      </c>
    </row>
    <row r="22" spans="1:8" x14ac:dyDescent="0.2">
      <c r="A22" s="6" t="s">
        <v>91</v>
      </c>
      <c r="B22" s="7"/>
      <c r="C22" s="25">
        <v>344</v>
      </c>
      <c r="D22" s="26">
        <v>55468</v>
      </c>
      <c r="E22" s="9">
        <f t="shared" si="1"/>
        <v>46223.333333333328</v>
      </c>
      <c r="F22" s="26">
        <v>55468</v>
      </c>
      <c r="G22" s="10">
        <f>F22/E22*100</f>
        <v>120.00000000000001</v>
      </c>
      <c r="H22" s="11">
        <f t="shared" si="4"/>
        <v>-9244.6666666666715</v>
      </c>
    </row>
    <row r="23" spans="1:8" x14ac:dyDescent="0.2">
      <c r="A23" s="6" t="s">
        <v>32</v>
      </c>
      <c r="B23" s="7"/>
      <c r="C23" s="25">
        <v>346</v>
      </c>
      <c r="D23" s="26">
        <v>127314</v>
      </c>
      <c r="E23" s="9">
        <f t="shared" si="1"/>
        <v>106095</v>
      </c>
      <c r="F23" s="26">
        <v>93570</v>
      </c>
      <c r="G23" s="10">
        <f>F23/E23*100</f>
        <v>88.194542626890993</v>
      </c>
      <c r="H23" s="11">
        <f t="shared" si="4"/>
        <v>12525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80000</v>
      </c>
      <c r="F24" s="9">
        <v>93226</v>
      </c>
      <c r="G24" s="10">
        <f>SUM(F24/E24*100)</f>
        <v>116.5325</v>
      </c>
      <c r="H24" s="11">
        <f>E24-F24</f>
        <v>-13226</v>
      </c>
    </row>
    <row r="25" spans="1:8" x14ac:dyDescent="0.2">
      <c r="A25" s="123" t="s">
        <v>29</v>
      </c>
      <c r="B25" s="124"/>
      <c r="C25" s="25">
        <v>312</v>
      </c>
      <c r="D25" s="26">
        <v>73000</v>
      </c>
      <c r="E25" s="9">
        <f t="shared" si="1"/>
        <v>60833.333333333328</v>
      </c>
      <c r="F25" s="26">
        <v>34441</v>
      </c>
      <c r="G25" s="10">
        <f>SUM(F25/E25*100)</f>
        <v>56.615342465753429</v>
      </c>
      <c r="H25" s="11">
        <f t="shared" si="0"/>
        <v>26392.333333333328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6250</v>
      </c>
      <c r="F26" s="28">
        <v>2280</v>
      </c>
      <c r="G26" s="10"/>
      <c r="H26" s="11">
        <f>E26-F26</f>
        <v>3970</v>
      </c>
    </row>
    <row r="27" spans="1:8" x14ac:dyDescent="0.2">
      <c r="A27" s="21" t="s">
        <v>97</v>
      </c>
      <c r="B27" s="22"/>
      <c r="C27" s="27" t="s">
        <v>98</v>
      </c>
      <c r="D27" s="28">
        <v>0</v>
      </c>
      <c r="E27" s="9">
        <f t="shared" si="1"/>
        <v>0</v>
      </c>
      <c r="F27" s="28"/>
      <c r="G27" s="10"/>
      <c r="H27" s="11">
        <f>E27-F27</f>
        <v>0</v>
      </c>
    </row>
    <row r="28" spans="1:8" x14ac:dyDescent="0.2">
      <c r="A28" s="21" t="s">
        <v>35</v>
      </c>
      <c r="B28" s="22"/>
      <c r="C28" s="27" t="s">
        <v>36</v>
      </c>
      <c r="D28" s="28">
        <v>207900</v>
      </c>
      <c r="E28" s="9">
        <f t="shared" si="1"/>
        <v>173250</v>
      </c>
      <c r="F28" s="28">
        <v>162918</v>
      </c>
      <c r="G28" s="10">
        <f>F28/E28*100</f>
        <v>94.036363636363646</v>
      </c>
      <c r="H28" s="11">
        <f t="shared" si="0"/>
        <v>10332</v>
      </c>
    </row>
    <row r="29" spans="1:8" x14ac:dyDescent="0.2">
      <c r="A29" s="143" t="s">
        <v>37</v>
      </c>
      <c r="B29" s="144"/>
      <c r="C29" s="27" t="s">
        <v>38</v>
      </c>
      <c r="D29" s="28">
        <v>29217</v>
      </c>
      <c r="E29" s="9">
        <f t="shared" si="1"/>
        <v>24347.5</v>
      </c>
      <c r="F29" s="28">
        <v>25717</v>
      </c>
      <c r="G29" s="10">
        <v>0</v>
      </c>
      <c r="H29" s="11">
        <f t="shared" si="0"/>
        <v>-1369.5</v>
      </c>
    </row>
    <row r="30" spans="1:8" x14ac:dyDescent="0.2">
      <c r="A30" s="123" t="s">
        <v>39</v>
      </c>
      <c r="B30" s="124"/>
      <c r="C30" s="29" t="s">
        <v>40</v>
      </c>
      <c r="D30" s="9">
        <v>5000</v>
      </c>
      <c r="E30" s="9">
        <f t="shared" si="1"/>
        <v>4166.666666666667</v>
      </c>
      <c r="F30" s="9"/>
      <c r="G30" s="10">
        <f>SUM(F30/E30*100)</f>
        <v>0</v>
      </c>
      <c r="H30" s="11">
        <f>E30-F30</f>
        <v>4166.666666666667</v>
      </c>
    </row>
    <row r="31" spans="1:8" x14ac:dyDescent="0.2">
      <c r="A31" s="123" t="s">
        <v>41</v>
      </c>
      <c r="B31" s="124"/>
      <c r="C31" s="29" t="s">
        <v>42</v>
      </c>
      <c r="D31" s="9">
        <v>763000</v>
      </c>
      <c r="E31" s="9">
        <f t="shared" si="1"/>
        <v>635833.33333333337</v>
      </c>
      <c r="F31" s="9">
        <v>632638</v>
      </c>
      <c r="G31" s="10">
        <f>SUM(F31/E31*100)</f>
        <v>99.497457404980338</v>
      </c>
      <c r="H31" s="11">
        <f>E31-F31</f>
        <v>3195.3333333333721</v>
      </c>
    </row>
    <row r="32" spans="1:8" x14ac:dyDescent="0.2">
      <c r="A32" s="123" t="s">
        <v>39</v>
      </c>
      <c r="B32" s="124"/>
      <c r="C32" s="29" t="s">
        <v>43</v>
      </c>
      <c r="D32" s="9">
        <v>108435</v>
      </c>
      <c r="E32" s="9">
        <f t="shared" si="1"/>
        <v>90362.5</v>
      </c>
      <c r="F32" s="9">
        <v>105435</v>
      </c>
      <c r="G32" s="10"/>
      <c r="H32" s="11">
        <f>E32-F32</f>
        <v>-15072.5</v>
      </c>
    </row>
    <row r="33" spans="1:8" x14ac:dyDescent="0.2">
      <c r="A33" s="123" t="s">
        <v>44</v>
      </c>
      <c r="B33" s="124"/>
      <c r="C33" s="29" t="s">
        <v>45</v>
      </c>
      <c r="D33" s="9">
        <v>84798</v>
      </c>
      <c r="E33" s="9">
        <f t="shared" si="1"/>
        <v>70665</v>
      </c>
      <c r="F33" s="9">
        <v>70021</v>
      </c>
      <c r="G33" s="10">
        <f>SUM(F33/E33*100)</f>
        <v>99.088657751362064</v>
      </c>
      <c r="H33" s="11">
        <f>E33-F33</f>
        <v>644</v>
      </c>
    </row>
    <row r="34" spans="1:8" x14ac:dyDescent="0.2">
      <c r="A34" s="123" t="s">
        <v>46</v>
      </c>
      <c r="B34" s="124"/>
      <c r="C34" s="29" t="s">
        <v>47</v>
      </c>
      <c r="D34" s="9">
        <v>5051777</v>
      </c>
      <c r="E34" s="9">
        <f t="shared" si="1"/>
        <v>4209814.166666667</v>
      </c>
      <c r="F34" s="9">
        <v>1526454</v>
      </c>
      <c r="G34" s="10">
        <f>SUM(F34/E34*100)</f>
        <v>36.259415251306613</v>
      </c>
      <c r="H34" s="11">
        <f t="shared" si="0"/>
        <v>2683360.166666667</v>
      </c>
    </row>
    <row r="35" spans="1:8" x14ac:dyDescent="0.2">
      <c r="A35" s="123" t="s">
        <v>48</v>
      </c>
      <c r="B35" s="124"/>
      <c r="C35" s="29" t="s">
        <v>49</v>
      </c>
      <c r="D35" s="9">
        <v>1117813</v>
      </c>
      <c r="E35" s="9">
        <f t="shared" si="1"/>
        <v>931510.83333333326</v>
      </c>
      <c r="F35" s="9">
        <v>958970</v>
      </c>
      <c r="G35" s="10">
        <f>SUM(F35/E35*100)</f>
        <v>102.94780969625509</v>
      </c>
      <c r="H35" s="11">
        <f>E35-F35</f>
        <v>-27459.166666666744</v>
      </c>
    </row>
    <row r="36" spans="1:8" ht="12.75" customHeight="1" x14ac:dyDescent="0.2">
      <c r="A36" s="121" t="s">
        <v>50</v>
      </c>
      <c r="B36" s="122"/>
      <c r="C36" s="23"/>
      <c r="D36" s="28">
        <f>SUM(D8:D35)</f>
        <v>10661473</v>
      </c>
      <c r="E36" s="9">
        <f t="shared" si="1"/>
        <v>8884560.833333334</v>
      </c>
      <c r="F36" s="28">
        <f>SUM(F8:F35)</f>
        <v>6161759</v>
      </c>
      <c r="G36" s="10">
        <f>F36/E36*100</f>
        <v>69.353557430572678</v>
      </c>
      <c r="H36" s="11">
        <f t="shared" si="0"/>
        <v>2722801.833333334</v>
      </c>
    </row>
    <row r="37" spans="1:8" x14ac:dyDescent="0.2">
      <c r="A37" s="118" t="s">
        <v>51</v>
      </c>
      <c r="B37" s="119"/>
      <c r="C37" s="8"/>
      <c r="D37" s="34">
        <v>869725</v>
      </c>
      <c r="E37" s="9">
        <f t="shared" si="1"/>
        <v>724770.83333333326</v>
      </c>
      <c r="F37" s="34">
        <v>769285</v>
      </c>
      <c r="G37" s="10">
        <f>F37/E37*100</f>
        <v>106.14182643939176</v>
      </c>
      <c r="H37" s="11">
        <f t="shared" si="0"/>
        <v>-44514.166666666744</v>
      </c>
    </row>
    <row r="38" spans="1:8" x14ac:dyDescent="0.2">
      <c r="A38" s="135" t="s">
        <v>52</v>
      </c>
      <c r="B38" s="136"/>
      <c r="C38" s="35"/>
      <c r="D38" s="36">
        <v>2416308</v>
      </c>
      <c r="E38" s="9">
        <f t="shared" si="1"/>
        <v>2013590</v>
      </c>
      <c r="F38" s="36">
        <v>1908042</v>
      </c>
      <c r="G38" s="10">
        <f>F38/E38*100</f>
        <v>94.758217909306268</v>
      </c>
      <c r="H38" s="37">
        <f t="shared" si="0"/>
        <v>105548</v>
      </c>
    </row>
    <row r="40" spans="1:8" ht="27" customHeight="1" x14ac:dyDescent="0.2">
      <c r="A40" s="139" t="s">
        <v>53</v>
      </c>
      <c r="B40" s="140"/>
      <c r="C40" s="4" t="s">
        <v>54</v>
      </c>
      <c r="D40" s="4" t="s">
        <v>55</v>
      </c>
      <c r="E40" s="4" t="s">
        <v>56</v>
      </c>
      <c r="F40" s="4" t="s">
        <v>9</v>
      </c>
      <c r="G40" s="4" t="s">
        <v>57</v>
      </c>
      <c r="H40" s="4"/>
    </row>
    <row r="41" spans="1:8" ht="12.75" customHeight="1" x14ac:dyDescent="0.2">
      <c r="A41" s="38" t="s">
        <v>58</v>
      </c>
      <c r="B41" s="39"/>
      <c r="C41" s="28">
        <v>1832100</v>
      </c>
      <c r="D41" s="34">
        <f>SUM(C41/12*12)</f>
        <v>1832100</v>
      </c>
      <c r="E41" s="28">
        <v>1679425</v>
      </c>
      <c r="F41" s="28">
        <f t="shared" ref="F41:F46" si="5">SUM(E41/D41*100)</f>
        <v>91.666666666666657</v>
      </c>
      <c r="G41" s="40">
        <f>E41-D41</f>
        <v>-152675</v>
      </c>
      <c r="H41" s="41"/>
    </row>
    <row r="42" spans="1:8" ht="12.75" customHeight="1" x14ac:dyDescent="0.2">
      <c r="A42" s="135" t="s">
        <v>59</v>
      </c>
      <c r="B42" s="136"/>
      <c r="C42" s="28">
        <v>1590981</v>
      </c>
      <c r="D42" s="34">
        <f t="shared" ref="D42:D57" si="6">SUM(C42/12*12)</f>
        <v>1590981</v>
      </c>
      <c r="E42" s="28">
        <v>0</v>
      </c>
      <c r="F42" s="28"/>
      <c r="G42" s="40">
        <f>SUM(E42-D42)</f>
        <v>-1590981</v>
      </c>
      <c r="H42" s="41"/>
    </row>
    <row r="43" spans="1:8" ht="12.75" customHeight="1" x14ac:dyDescent="0.2">
      <c r="A43" s="135" t="s">
        <v>60</v>
      </c>
      <c r="B43" s="136"/>
      <c r="C43" s="28">
        <v>207900</v>
      </c>
      <c r="D43" s="34">
        <f t="shared" si="6"/>
        <v>207900</v>
      </c>
      <c r="E43" s="28">
        <v>207900</v>
      </c>
      <c r="F43" s="28">
        <f t="shared" si="5"/>
        <v>100</v>
      </c>
      <c r="G43" s="40">
        <f t="shared" ref="G43:G59" si="7">SUM(E43-D43)</f>
        <v>0</v>
      </c>
      <c r="H43" s="41"/>
    </row>
    <row r="44" spans="1:8" ht="12.75" customHeight="1" x14ac:dyDescent="0.2">
      <c r="A44" s="135" t="s">
        <v>61</v>
      </c>
      <c r="B44" s="136"/>
      <c r="C44" s="28">
        <v>763000</v>
      </c>
      <c r="D44" s="34">
        <f t="shared" si="6"/>
        <v>763000</v>
      </c>
      <c r="E44" s="28">
        <v>763000</v>
      </c>
      <c r="F44" s="28">
        <f t="shared" si="5"/>
        <v>100</v>
      </c>
      <c r="G44" s="40">
        <f>SUM(E44-D44)</f>
        <v>0</v>
      </c>
      <c r="H44" s="41"/>
    </row>
    <row r="45" spans="1:8" ht="12.75" customHeight="1" x14ac:dyDescent="0.2">
      <c r="A45" s="135" t="s">
        <v>62</v>
      </c>
      <c r="B45" s="136"/>
      <c r="C45" s="28">
        <v>700000</v>
      </c>
      <c r="D45" s="34">
        <f t="shared" si="6"/>
        <v>700000</v>
      </c>
      <c r="E45" s="28">
        <v>700000</v>
      </c>
      <c r="F45" s="28">
        <f t="shared" si="5"/>
        <v>100</v>
      </c>
      <c r="G45" s="40">
        <f t="shared" si="7"/>
        <v>0</v>
      </c>
      <c r="H45" s="41"/>
    </row>
    <row r="46" spans="1:8" ht="12.75" customHeight="1" x14ac:dyDescent="0.2">
      <c r="A46" s="135" t="s">
        <v>63</v>
      </c>
      <c r="B46" s="136"/>
      <c r="C46" s="28">
        <v>709157</v>
      </c>
      <c r="D46" s="34">
        <f t="shared" si="6"/>
        <v>709157</v>
      </c>
      <c r="E46" s="28">
        <v>625419</v>
      </c>
      <c r="F46" s="28">
        <f t="shared" si="5"/>
        <v>88.191895447693526</v>
      </c>
      <c r="G46" s="40">
        <f>SUM(E46-D46)</f>
        <v>-83738</v>
      </c>
      <c r="H46" s="41"/>
    </row>
    <row r="47" spans="1:8" ht="12.75" customHeight="1" x14ac:dyDescent="0.2">
      <c r="A47" s="135" t="s">
        <v>77</v>
      </c>
      <c r="B47" s="136"/>
      <c r="C47" s="28">
        <v>360570</v>
      </c>
      <c r="D47" s="34">
        <f t="shared" si="6"/>
        <v>360570</v>
      </c>
      <c r="E47" s="28">
        <v>360570</v>
      </c>
      <c r="F47" s="28"/>
      <c r="G47" s="40">
        <f>SUM(E47-D47)</f>
        <v>0</v>
      </c>
      <c r="H47" s="41"/>
    </row>
    <row r="48" spans="1:8" ht="12.75" customHeight="1" x14ac:dyDescent="0.2">
      <c r="A48" s="135" t="s">
        <v>77</v>
      </c>
      <c r="B48" s="136"/>
      <c r="C48" s="28">
        <v>1459569</v>
      </c>
      <c r="D48" s="34">
        <f t="shared" si="6"/>
        <v>1459569</v>
      </c>
      <c r="E48" s="28">
        <v>1459569</v>
      </c>
      <c r="F48" s="28"/>
      <c r="G48" s="40">
        <f>SUM(E48-D48)</f>
        <v>0</v>
      </c>
      <c r="H48" s="41"/>
    </row>
    <row r="49" spans="1:8" ht="12.75" customHeight="1" x14ac:dyDescent="0.2">
      <c r="A49" s="135" t="s">
        <v>77</v>
      </c>
      <c r="B49" s="136"/>
      <c r="C49" s="28">
        <v>15453</v>
      </c>
      <c r="D49" s="34">
        <f t="shared" si="6"/>
        <v>15453</v>
      </c>
      <c r="E49" s="28">
        <v>61153</v>
      </c>
      <c r="F49" s="28"/>
      <c r="G49" s="40">
        <f>SUM(E49-D49)</f>
        <v>45700</v>
      </c>
      <c r="H49" s="41"/>
    </row>
    <row r="50" spans="1:8" x14ac:dyDescent="0.2">
      <c r="A50" s="118" t="s">
        <v>65</v>
      </c>
      <c r="B50" s="42"/>
      <c r="C50" s="34">
        <v>98200</v>
      </c>
      <c r="D50" s="34">
        <f t="shared" si="6"/>
        <v>98200</v>
      </c>
      <c r="E50" s="34">
        <v>79367</v>
      </c>
      <c r="F50" s="28">
        <f>E50/D50*100</f>
        <v>80.821792260692462</v>
      </c>
      <c r="G50" s="40">
        <f t="shared" si="7"/>
        <v>-18833</v>
      </c>
      <c r="H50" s="40"/>
    </row>
    <row r="51" spans="1:8" ht="12.75" customHeight="1" x14ac:dyDescent="0.2">
      <c r="A51" s="43" t="s">
        <v>66</v>
      </c>
      <c r="B51" s="43"/>
      <c r="C51" s="34">
        <v>114000</v>
      </c>
      <c r="D51" s="34">
        <f t="shared" si="6"/>
        <v>114000</v>
      </c>
      <c r="E51" s="34">
        <v>117566</v>
      </c>
      <c r="F51" s="28">
        <f>E51/D51*100</f>
        <v>103.12807017543859</v>
      </c>
      <c r="G51" s="40">
        <f t="shared" si="7"/>
        <v>3566</v>
      </c>
      <c r="H51" s="40"/>
    </row>
    <row r="52" spans="1:8" ht="12.75" customHeight="1" x14ac:dyDescent="0.2">
      <c r="A52" s="135" t="s">
        <v>67</v>
      </c>
      <c r="B52" s="136"/>
      <c r="C52" s="34">
        <v>78200</v>
      </c>
      <c r="D52" s="34">
        <f t="shared" si="6"/>
        <v>78200</v>
      </c>
      <c r="E52" s="34">
        <v>106009</v>
      </c>
      <c r="F52" s="28">
        <f>E52/D52*100</f>
        <v>135.56138107416879</v>
      </c>
      <c r="G52" s="40">
        <f t="shared" si="7"/>
        <v>27809</v>
      </c>
      <c r="H52" s="40"/>
    </row>
    <row r="53" spans="1:8" x14ac:dyDescent="0.2">
      <c r="A53" s="135" t="s">
        <v>68</v>
      </c>
      <c r="B53" s="136"/>
      <c r="C53" s="34">
        <v>125400</v>
      </c>
      <c r="D53" s="34">
        <f t="shared" si="6"/>
        <v>125400</v>
      </c>
      <c r="E53" s="34">
        <v>106000</v>
      </c>
      <c r="F53" s="28">
        <f>SUM(E53/D53*100)</f>
        <v>84.529505582137162</v>
      </c>
      <c r="G53" s="40">
        <f t="shared" si="7"/>
        <v>-19400</v>
      </c>
      <c r="H53" s="40"/>
    </row>
    <row r="54" spans="1:8" ht="12.75" customHeight="1" x14ac:dyDescent="0.2">
      <c r="A54" s="135" t="s">
        <v>69</v>
      </c>
      <c r="B54" s="136"/>
      <c r="C54" s="34">
        <v>906400</v>
      </c>
      <c r="D54" s="34">
        <f t="shared" si="6"/>
        <v>906400</v>
      </c>
      <c r="E54" s="34">
        <v>745744</v>
      </c>
      <c r="F54" s="28">
        <f>SUM(E54/D54*100)</f>
        <v>82.275375110326564</v>
      </c>
      <c r="G54" s="40">
        <f t="shared" si="7"/>
        <v>-160656</v>
      </c>
      <c r="H54" s="40"/>
    </row>
    <row r="55" spans="1:8" ht="12.75" customHeight="1" x14ac:dyDescent="0.2">
      <c r="A55" s="135" t="s">
        <v>70</v>
      </c>
      <c r="B55" s="136"/>
      <c r="C55" s="34">
        <v>7000</v>
      </c>
      <c r="D55" s="34">
        <f t="shared" si="6"/>
        <v>7000</v>
      </c>
      <c r="E55" s="34">
        <v>3600</v>
      </c>
      <c r="F55" s="28"/>
      <c r="G55" s="40">
        <f t="shared" si="7"/>
        <v>-3400</v>
      </c>
      <c r="H55" s="40"/>
    </row>
    <row r="56" spans="1:8" ht="12.75" customHeight="1" x14ac:dyDescent="0.2">
      <c r="A56" s="135" t="s">
        <v>71</v>
      </c>
      <c r="B56" s="136"/>
      <c r="C56" s="34">
        <v>190886</v>
      </c>
      <c r="D56" s="34">
        <f t="shared" si="6"/>
        <v>190886</v>
      </c>
      <c r="E56" s="34">
        <v>251720</v>
      </c>
      <c r="F56" s="34">
        <f>SUM(E56/D56*100)</f>
        <v>131.86928323711535</v>
      </c>
      <c r="G56" s="40">
        <f t="shared" ref="G56" si="8">SUM(E56-D56)</f>
        <v>60834</v>
      </c>
      <c r="H56" s="40"/>
    </row>
    <row r="57" spans="1:8" ht="12.75" customHeight="1" x14ac:dyDescent="0.2">
      <c r="A57" s="135" t="s">
        <v>81</v>
      </c>
      <c r="B57" s="136"/>
      <c r="C57" s="34">
        <v>2169841</v>
      </c>
      <c r="D57" s="34">
        <f t="shared" si="6"/>
        <v>2169841</v>
      </c>
      <c r="E57" s="34">
        <v>2148829</v>
      </c>
      <c r="F57" s="34">
        <f>SUM(E57/D57*100)</f>
        <v>99.031634115126408</v>
      </c>
      <c r="G57" s="40">
        <f t="shared" si="7"/>
        <v>-21012</v>
      </c>
      <c r="H57" s="134"/>
    </row>
    <row r="58" spans="1:8" x14ac:dyDescent="0.2">
      <c r="A58" s="135" t="s">
        <v>72</v>
      </c>
      <c r="B58" s="136"/>
      <c r="C58" s="34">
        <f>SUM(C50:C57)</f>
        <v>3689927</v>
      </c>
      <c r="D58" s="34">
        <f>SUM(D50:D57)</f>
        <v>3689927</v>
      </c>
      <c r="E58" s="34">
        <f>SUM(E50:E57)</f>
        <v>3558835</v>
      </c>
      <c r="F58" s="44">
        <f>SUM(E58/D58*100)</f>
        <v>96.447300989965385</v>
      </c>
      <c r="G58" s="40">
        <f t="shared" si="7"/>
        <v>-131092</v>
      </c>
      <c r="H58" s="40"/>
    </row>
    <row r="59" spans="1:8" x14ac:dyDescent="0.2">
      <c r="A59" s="45" t="s">
        <v>73</v>
      </c>
      <c r="B59" s="46"/>
      <c r="C59" s="34">
        <f>SUM(C41,C58,C43,C44,C45,C46,C42,C48,C47,C49)</f>
        <v>11328657</v>
      </c>
      <c r="D59" s="34">
        <f>SUM(D41+D42+D43+D44+D45+D58+D46+D47+D48)</f>
        <v>11313204</v>
      </c>
      <c r="E59" s="34">
        <f>SUM(E41+E42+E43+E44+E45+E58+E46+E47+E48+E49)</f>
        <v>9415871</v>
      </c>
      <c r="F59" s="34">
        <f>E59/D59*100</f>
        <v>83.229039271279831</v>
      </c>
      <c r="G59" s="40">
        <f t="shared" si="7"/>
        <v>-1897333</v>
      </c>
      <c r="H59" s="40"/>
    </row>
  </sheetData>
  <mergeCells count="24">
    <mergeCell ref="A44:B44"/>
    <mergeCell ref="B3:H3"/>
    <mergeCell ref="B4:F4"/>
    <mergeCell ref="C5:F5"/>
    <mergeCell ref="A7:B7"/>
    <mergeCell ref="A21:B21"/>
    <mergeCell ref="A24:B24"/>
    <mergeCell ref="A29:B29"/>
    <mergeCell ref="A38:B38"/>
    <mergeCell ref="A40:B40"/>
    <mergeCell ref="A42:B42"/>
    <mergeCell ref="A43:B43"/>
    <mergeCell ref="A58:B58"/>
    <mergeCell ref="A45:B45"/>
    <mergeCell ref="A46:B46"/>
    <mergeCell ref="A47:B47"/>
    <mergeCell ref="A48:B48"/>
    <mergeCell ref="A49:B49"/>
    <mergeCell ref="A52:B52"/>
    <mergeCell ref="A53:B53"/>
    <mergeCell ref="A54:B54"/>
    <mergeCell ref="A55:B55"/>
    <mergeCell ref="A56:B56"/>
    <mergeCell ref="A57:B57"/>
  </mergeCells>
  <pageMargins left="0.74803149606299213" right="0" top="0.39370078740157483" bottom="0.39370078740157483" header="0.51181102362204722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F8" sqref="F8"/>
    </sheetView>
  </sheetViews>
  <sheetFormatPr defaultRowHeight="12.75" x14ac:dyDescent="0.2"/>
  <cols>
    <col min="1" max="1" width="9.140625" style="133"/>
    <col min="2" max="2" width="13.140625" style="133" customWidth="1"/>
    <col min="3" max="3" width="11.140625" style="133" customWidth="1"/>
    <col min="4" max="4" width="12.5703125" style="133" customWidth="1"/>
    <col min="5" max="6" width="11.85546875" style="133" customWidth="1"/>
    <col min="7" max="7" width="10.5703125" style="133" customWidth="1"/>
    <col min="8" max="8" width="8.85546875" style="133" customWidth="1"/>
    <col min="9" max="16384" width="9.140625" style="133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3" spans="1:14" x14ac:dyDescent="0.2">
      <c r="B3" s="137" t="s">
        <v>1</v>
      </c>
      <c r="C3" s="137"/>
      <c r="D3" s="137"/>
      <c r="E3" s="137"/>
      <c r="F3" s="137"/>
      <c r="G3" s="137"/>
      <c r="H3" s="137"/>
    </row>
    <row r="4" spans="1:14" x14ac:dyDescent="0.2">
      <c r="B4" s="137" t="s">
        <v>2</v>
      </c>
      <c r="C4" s="137"/>
      <c r="D4" s="137"/>
      <c r="E4" s="137"/>
      <c r="F4" s="137"/>
    </row>
    <row r="5" spans="1:14" x14ac:dyDescent="0.2">
      <c r="C5" s="138" t="s">
        <v>105</v>
      </c>
      <c r="D5" s="138"/>
      <c r="E5" s="138"/>
      <c r="F5" s="138"/>
    </row>
    <row r="6" spans="1:14" x14ac:dyDescent="0.2">
      <c r="A6" s="2"/>
      <c r="B6" s="2"/>
    </row>
    <row r="7" spans="1:14" ht="37.5" customHeight="1" x14ac:dyDescent="0.2">
      <c r="A7" s="139" t="s">
        <v>4</v>
      </c>
      <c r="B7" s="140"/>
      <c r="C7" s="128" t="s">
        <v>5</v>
      </c>
      <c r="D7" s="4" t="s">
        <v>6</v>
      </c>
      <c r="E7" s="4" t="s">
        <v>106</v>
      </c>
      <c r="F7" s="4" t="s">
        <v>107</v>
      </c>
      <c r="G7" s="4" t="s">
        <v>9</v>
      </c>
      <c r="H7" s="4" t="s">
        <v>10</v>
      </c>
      <c r="N7" s="5"/>
    </row>
    <row r="8" spans="1:14" x14ac:dyDescent="0.2">
      <c r="A8" s="6" t="s">
        <v>11</v>
      </c>
      <c r="B8" s="7"/>
      <c r="C8" s="8">
        <v>211</v>
      </c>
      <c r="D8" s="9">
        <v>1853700</v>
      </c>
      <c r="E8" s="9">
        <f>SUM(D8/12*10)</f>
        <v>1544750</v>
      </c>
      <c r="F8" s="9">
        <v>1561027</v>
      </c>
      <c r="G8" s="10">
        <f>F8/E8*100</f>
        <v>101.05369800938664</v>
      </c>
      <c r="H8" s="11">
        <f t="shared" ref="H8:H38" si="0">E8-F8</f>
        <v>-16277</v>
      </c>
    </row>
    <row r="9" spans="1:14" x14ac:dyDescent="0.2">
      <c r="A9" s="131" t="s">
        <v>12</v>
      </c>
      <c r="B9" s="132"/>
      <c r="C9" s="8">
        <v>213</v>
      </c>
      <c r="D9" s="9">
        <v>593600</v>
      </c>
      <c r="E9" s="9">
        <f t="shared" ref="E9:E38" si="1">SUM(D9/12*10)</f>
        <v>494666.66666666663</v>
      </c>
      <c r="F9" s="9">
        <v>516277</v>
      </c>
      <c r="G9" s="10">
        <f>F9/E9*100</f>
        <v>104.36866576819408</v>
      </c>
      <c r="H9" s="11">
        <f t="shared" si="0"/>
        <v>-21610.333333333372</v>
      </c>
    </row>
    <row r="10" spans="1:14" x14ac:dyDescent="0.2">
      <c r="A10" s="131" t="s">
        <v>13</v>
      </c>
      <c r="B10" s="132"/>
      <c r="C10" s="8">
        <v>212</v>
      </c>
      <c r="D10" s="9">
        <v>0</v>
      </c>
      <c r="E10" s="9">
        <f t="shared" si="1"/>
        <v>0</v>
      </c>
      <c r="F10" s="9"/>
      <c r="G10" s="10"/>
      <c r="H10" s="11">
        <f t="shared" si="0"/>
        <v>0</v>
      </c>
    </row>
    <row r="11" spans="1:14" x14ac:dyDescent="0.2">
      <c r="A11" s="14" t="s">
        <v>14</v>
      </c>
      <c r="B11" s="15"/>
      <c r="C11" s="16">
        <v>221</v>
      </c>
      <c r="D11" s="17">
        <v>48800</v>
      </c>
      <c r="E11" s="9">
        <f t="shared" si="1"/>
        <v>40666.666666666664</v>
      </c>
      <c r="F11" s="17">
        <v>33470</v>
      </c>
      <c r="G11" s="10">
        <f>F11/E11*100</f>
        <v>82.3032786885246</v>
      </c>
      <c r="H11" s="11">
        <f t="shared" si="0"/>
        <v>7196.6666666666642</v>
      </c>
    </row>
    <row r="12" spans="1:14" x14ac:dyDescent="0.2">
      <c r="A12" s="18" t="s">
        <v>15</v>
      </c>
      <c r="B12" s="18"/>
      <c r="C12" s="19" t="s">
        <v>16</v>
      </c>
      <c r="D12" s="9">
        <v>2500</v>
      </c>
      <c r="E12" s="9">
        <f t="shared" si="1"/>
        <v>2083.3333333333335</v>
      </c>
      <c r="F12" s="9"/>
      <c r="G12" s="20"/>
      <c r="H12" s="11">
        <f t="shared" si="0"/>
        <v>2083.3333333333335</v>
      </c>
    </row>
    <row r="13" spans="1:14" x14ac:dyDescent="0.2">
      <c r="A13" s="18" t="s">
        <v>17</v>
      </c>
      <c r="B13" s="18"/>
      <c r="C13" s="19" t="s">
        <v>18</v>
      </c>
      <c r="D13" s="9">
        <v>3600</v>
      </c>
      <c r="E13" s="9">
        <f t="shared" si="1"/>
        <v>3000</v>
      </c>
      <c r="F13" s="9">
        <v>1950</v>
      </c>
      <c r="G13" s="20"/>
      <c r="H13" s="11">
        <f>E13-F13</f>
        <v>1050</v>
      </c>
    </row>
    <row r="14" spans="1:14" x14ac:dyDescent="0.2">
      <c r="A14" s="14" t="s">
        <v>23</v>
      </c>
      <c r="B14" s="15"/>
      <c r="C14" s="19" t="s">
        <v>24</v>
      </c>
      <c r="D14" s="9">
        <v>64300</v>
      </c>
      <c r="E14" s="9">
        <f t="shared" si="1"/>
        <v>53583.333333333328</v>
      </c>
      <c r="F14" s="9">
        <v>43950</v>
      </c>
      <c r="G14" s="10">
        <f t="shared" ref="G14:G20" si="2">F14/E14*100</f>
        <v>82.021772939346818</v>
      </c>
      <c r="H14" s="11">
        <f t="shared" ref="H14" si="3">E14-F14</f>
        <v>9633.3333333333285</v>
      </c>
    </row>
    <row r="15" spans="1:14" x14ac:dyDescent="0.2">
      <c r="A15" s="131" t="s">
        <v>19</v>
      </c>
      <c r="B15" s="132"/>
      <c r="C15" s="19" t="s">
        <v>20</v>
      </c>
      <c r="D15" s="9">
        <v>58500</v>
      </c>
      <c r="E15" s="9">
        <f t="shared" si="1"/>
        <v>48750</v>
      </c>
      <c r="F15" s="9">
        <v>42153</v>
      </c>
      <c r="G15" s="10">
        <f t="shared" si="2"/>
        <v>86.467692307692317</v>
      </c>
      <c r="H15" s="11">
        <f>E15-F15</f>
        <v>6597</v>
      </c>
    </row>
    <row r="16" spans="1:14" x14ac:dyDescent="0.2">
      <c r="A16" s="131" t="s">
        <v>21</v>
      </c>
      <c r="B16" s="132"/>
      <c r="C16" s="19" t="s">
        <v>22</v>
      </c>
      <c r="D16" s="9">
        <v>18000</v>
      </c>
      <c r="E16" s="9">
        <f t="shared" si="1"/>
        <v>15000</v>
      </c>
      <c r="F16" s="9">
        <v>0</v>
      </c>
      <c r="G16" s="10">
        <f t="shared" si="2"/>
        <v>0</v>
      </c>
      <c r="H16" s="11">
        <f>E16-F16</f>
        <v>15000</v>
      </c>
    </row>
    <row r="17" spans="1:8" x14ac:dyDescent="0.2">
      <c r="A17" s="131" t="s">
        <v>86</v>
      </c>
      <c r="B17" s="132"/>
      <c r="C17" s="19" t="s">
        <v>85</v>
      </c>
      <c r="D17" s="9">
        <v>6430</v>
      </c>
      <c r="E17" s="9">
        <f t="shared" si="1"/>
        <v>5358.3333333333339</v>
      </c>
      <c r="F17" s="9">
        <v>2490</v>
      </c>
      <c r="G17" s="10">
        <f t="shared" si="2"/>
        <v>46.469673405909795</v>
      </c>
      <c r="H17" s="11">
        <f>E17-F17</f>
        <v>2868.3333333333339</v>
      </c>
    </row>
    <row r="18" spans="1:8" x14ac:dyDescent="0.2">
      <c r="A18" s="21" t="s">
        <v>25</v>
      </c>
      <c r="B18" s="22"/>
      <c r="C18" s="23">
        <v>225</v>
      </c>
      <c r="D18" s="24">
        <v>63181</v>
      </c>
      <c r="E18" s="9">
        <f t="shared" si="1"/>
        <v>52650.833333333328</v>
      </c>
      <c r="F18" s="24">
        <v>26668</v>
      </c>
      <c r="G18" s="10">
        <f t="shared" si="2"/>
        <v>50.650670296449881</v>
      </c>
      <c r="H18" s="11">
        <f>E18-F18</f>
        <v>25982.833333333328</v>
      </c>
    </row>
    <row r="19" spans="1:8" x14ac:dyDescent="0.2">
      <c r="A19" s="21" t="s">
        <v>26</v>
      </c>
      <c r="B19" s="22"/>
      <c r="C19" s="23">
        <v>226</v>
      </c>
      <c r="D19" s="24">
        <v>37804</v>
      </c>
      <c r="E19" s="9">
        <f t="shared" si="1"/>
        <v>31503.333333333336</v>
      </c>
      <c r="F19" s="24">
        <v>32617</v>
      </c>
      <c r="G19" s="10">
        <f t="shared" si="2"/>
        <v>103.53507565337001</v>
      </c>
      <c r="H19" s="11">
        <f t="shared" si="0"/>
        <v>-1113.6666666666642</v>
      </c>
    </row>
    <row r="20" spans="1:8" x14ac:dyDescent="0.2">
      <c r="A20" s="21" t="s">
        <v>27</v>
      </c>
      <c r="B20" s="22"/>
      <c r="C20" s="18">
        <v>227</v>
      </c>
      <c r="D20" s="9">
        <v>3667</v>
      </c>
      <c r="E20" s="9">
        <f t="shared" si="1"/>
        <v>3055.833333333333</v>
      </c>
      <c r="F20" s="9">
        <v>3667</v>
      </c>
      <c r="G20" s="10">
        <f t="shared" si="2"/>
        <v>120.00000000000001</v>
      </c>
      <c r="H20" s="11">
        <f>E20-F20</f>
        <v>-611.16666666666697</v>
      </c>
    </row>
    <row r="21" spans="1:8" ht="12" customHeight="1" x14ac:dyDescent="0.2">
      <c r="A21" s="141" t="s">
        <v>30</v>
      </c>
      <c r="B21" s="142"/>
      <c r="C21" s="25" t="s">
        <v>31</v>
      </c>
      <c r="D21" s="26">
        <v>180169</v>
      </c>
      <c r="E21" s="9">
        <f t="shared" si="1"/>
        <v>150140.83333333334</v>
      </c>
      <c r="F21" s="26">
        <v>136352</v>
      </c>
      <c r="G21" s="10">
        <f>SUM(F21/E21*100)</f>
        <v>90.816067136965842</v>
      </c>
      <c r="H21" s="11">
        <f t="shared" ref="H21:H23" si="4">E21-F21</f>
        <v>13788.833333333343</v>
      </c>
    </row>
    <row r="22" spans="1:8" x14ac:dyDescent="0.2">
      <c r="A22" s="6" t="s">
        <v>91</v>
      </c>
      <c r="B22" s="7"/>
      <c r="C22" s="25">
        <v>344</v>
      </c>
      <c r="D22" s="26">
        <v>55468</v>
      </c>
      <c r="E22" s="9">
        <f t="shared" si="1"/>
        <v>46223.333333333328</v>
      </c>
      <c r="F22" s="26">
        <v>55468</v>
      </c>
      <c r="G22" s="10">
        <f>F22/E22*100</f>
        <v>120.00000000000001</v>
      </c>
      <c r="H22" s="11">
        <f t="shared" si="4"/>
        <v>-9244.6666666666715</v>
      </c>
    </row>
    <row r="23" spans="1:8" x14ac:dyDescent="0.2">
      <c r="A23" s="6" t="s">
        <v>32</v>
      </c>
      <c r="B23" s="7"/>
      <c r="C23" s="25">
        <v>346</v>
      </c>
      <c r="D23" s="26">
        <v>127314</v>
      </c>
      <c r="E23" s="9">
        <f t="shared" si="1"/>
        <v>106095</v>
      </c>
      <c r="F23" s="26">
        <v>93570</v>
      </c>
      <c r="G23" s="10">
        <f>F23/E23*100</f>
        <v>88.194542626890993</v>
      </c>
      <c r="H23" s="11">
        <f t="shared" si="4"/>
        <v>12525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80000</v>
      </c>
      <c r="F24" s="9">
        <v>93226</v>
      </c>
      <c r="G24" s="10">
        <f>SUM(F24/E24*100)</f>
        <v>116.5325</v>
      </c>
      <c r="H24" s="11">
        <f>E24-F24</f>
        <v>-13226</v>
      </c>
    </row>
    <row r="25" spans="1:8" x14ac:dyDescent="0.2">
      <c r="A25" s="131" t="s">
        <v>29</v>
      </c>
      <c r="B25" s="132"/>
      <c r="C25" s="25">
        <v>312</v>
      </c>
      <c r="D25" s="26">
        <v>73000</v>
      </c>
      <c r="E25" s="9">
        <f t="shared" si="1"/>
        <v>60833.333333333328</v>
      </c>
      <c r="F25" s="26">
        <v>34441</v>
      </c>
      <c r="G25" s="10">
        <f>SUM(F25/E25*100)</f>
        <v>56.615342465753429</v>
      </c>
      <c r="H25" s="11">
        <f t="shared" si="0"/>
        <v>26392.333333333328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6250</v>
      </c>
      <c r="F26" s="28">
        <v>2280</v>
      </c>
      <c r="G26" s="10"/>
      <c r="H26" s="11">
        <f>E26-F26</f>
        <v>3970</v>
      </c>
    </row>
    <row r="27" spans="1:8" x14ac:dyDescent="0.2">
      <c r="A27" s="21" t="s">
        <v>97</v>
      </c>
      <c r="B27" s="22"/>
      <c r="C27" s="27" t="s">
        <v>98</v>
      </c>
      <c r="D27" s="28">
        <v>0</v>
      </c>
      <c r="E27" s="9">
        <f t="shared" si="1"/>
        <v>0</v>
      </c>
      <c r="F27" s="28"/>
      <c r="G27" s="10"/>
      <c r="H27" s="11">
        <f>E27-F27</f>
        <v>0</v>
      </c>
    </row>
    <row r="28" spans="1:8" x14ac:dyDescent="0.2">
      <c r="A28" s="21" t="s">
        <v>35</v>
      </c>
      <c r="B28" s="22"/>
      <c r="C28" s="27" t="s">
        <v>36</v>
      </c>
      <c r="D28" s="28">
        <v>207900</v>
      </c>
      <c r="E28" s="9">
        <f t="shared" si="1"/>
        <v>173250</v>
      </c>
      <c r="F28" s="28">
        <v>162918</v>
      </c>
      <c r="G28" s="10">
        <f>F28/E28*100</f>
        <v>94.036363636363646</v>
      </c>
      <c r="H28" s="11">
        <f t="shared" si="0"/>
        <v>10332</v>
      </c>
    </row>
    <row r="29" spans="1:8" x14ac:dyDescent="0.2">
      <c r="A29" s="143" t="s">
        <v>37</v>
      </c>
      <c r="B29" s="144"/>
      <c r="C29" s="27" t="s">
        <v>38</v>
      </c>
      <c r="D29" s="28">
        <v>29217</v>
      </c>
      <c r="E29" s="9">
        <f t="shared" si="1"/>
        <v>24347.5</v>
      </c>
      <c r="F29" s="28">
        <v>25717</v>
      </c>
      <c r="G29" s="10">
        <v>0</v>
      </c>
      <c r="H29" s="11">
        <f t="shared" si="0"/>
        <v>-1369.5</v>
      </c>
    </row>
    <row r="30" spans="1:8" x14ac:dyDescent="0.2">
      <c r="A30" s="131" t="s">
        <v>39</v>
      </c>
      <c r="B30" s="132"/>
      <c r="C30" s="29" t="s">
        <v>40</v>
      </c>
      <c r="D30" s="9">
        <v>5000</v>
      </c>
      <c r="E30" s="9">
        <f t="shared" si="1"/>
        <v>4166.666666666667</v>
      </c>
      <c r="F30" s="9"/>
      <c r="G30" s="10">
        <f>SUM(F30/E30*100)</f>
        <v>0</v>
      </c>
      <c r="H30" s="11">
        <f>E30-F30</f>
        <v>4166.666666666667</v>
      </c>
    </row>
    <row r="31" spans="1:8" x14ac:dyDescent="0.2">
      <c r="A31" s="131" t="s">
        <v>41</v>
      </c>
      <c r="B31" s="132"/>
      <c r="C31" s="29" t="s">
        <v>42</v>
      </c>
      <c r="D31" s="9">
        <v>763000</v>
      </c>
      <c r="E31" s="9">
        <f t="shared" si="1"/>
        <v>635833.33333333337</v>
      </c>
      <c r="F31" s="9">
        <v>632638</v>
      </c>
      <c r="G31" s="10">
        <f>SUM(F31/E31*100)</f>
        <v>99.497457404980338</v>
      </c>
      <c r="H31" s="11">
        <f>E31-F31</f>
        <v>3195.3333333333721</v>
      </c>
    </row>
    <row r="32" spans="1:8" x14ac:dyDescent="0.2">
      <c r="A32" s="131" t="s">
        <v>39</v>
      </c>
      <c r="B32" s="132"/>
      <c r="C32" s="29" t="s">
        <v>43</v>
      </c>
      <c r="D32" s="9">
        <v>108435</v>
      </c>
      <c r="E32" s="9">
        <f t="shared" si="1"/>
        <v>90362.5</v>
      </c>
      <c r="F32" s="9">
        <v>105435</v>
      </c>
      <c r="G32" s="10"/>
      <c r="H32" s="11">
        <f>E32-F32</f>
        <v>-15072.5</v>
      </c>
    </row>
    <row r="33" spans="1:8" x14ac:dyDescent="0.2">
      <c r="A33" s="131" t="s">
        <v>44</v>
      </c>
      <c r="B33" s="132"/>
      <c r="C33" s="29" t="s">
        <v>45</v>
      </c>
      <c r="D33" s="9">
        <v>84798</v>
      </c>
      <c r="E33" s="9">
        <f t="shared" si="1"/>
        <v>70665</v>
      </c>
      <c r="F33" s="9">
        <v>70021</v>
      </c>
      <c r="G33" s="10">
        <f>SUM(F33/E33*100)</f>
        <v>99.088657751362064</v>
      </c>
      <c r="H33" s="11">
        <f>E33-F33</f>
        <v>644</v>
      </c>
    </row>
    <row r="34" spans="1:8" x14ac:dyDescent="0.2">
      <c r="A34" s="131" t="s">
        <v>46</v>
      </c>
      <c r="B34" s="132"/>
      <c r="C34" s="29" t="s">
        <v>47</v>
      </c>
      <c r="D34" s="9">
        <v>5051777</v>
      </c>
      <c r="E34" s="9">
        <f t="shared" si="1"/>
        <v>4209814.166666667</v>
      </c>
      <c r="F34" s="9">
        <v>1526454</v>
      </c>
      <c r="G34" s="10">
        <f>SUM(F34/E34*100)</f>
        <v>36.259415251306613</v>
      </c>
      <c r="H34" s="11">
        <f t="shared" si="0"/>
        <v>2683360.166666667</v>
      </c>
    </row>
    <row r="35" spans="1:8" x14ac:dyDescent="0.2">
      <c r="A35" s="131" t="s">
        <v>48</v>
      </c>
      <c r="B35" s="132"/>
      <c r="C35" s="29" t="s">
        <v>49</v>
      </c>
      <c r="D35" s="9">
        <v>1117813</v>
      </c>
      <c r="E35" s="9">
        <f t="shared" si="1"/>
        <v>931510.83333333326</v>
      </c>
      <c r="F35" s="9">
        <v>958970</v>
      </c>
      <c r="G35" s="10">
        <f>SUM(F35/E35*100)</f>
        <v>102.94780969625509</v>
      </c>
      <c r="H35" s="11">
        <f>E35-F35</f>
        <v>-27459.166666666744</v>
      </c>
    </row>
    <row r="36" spans="1:8" ht="12.75" customHeight="1" x14ac:dyDescent="0.2">
      <c r="A36" s="129" t="s">
        <v>50</v>
      </c>
      <c r="B36" s="130"/>
      <c r="C36" s="23"/>
      <c r="D36" s="28">
        <f>SUM(D8:D35)</f>
        <v>10661473</v>
      </c>
      <c r="E36" s="9">
        <f t="shared" si="1"/>
        <v>8884560.833333334</v>
      </c>
      <c r="F36" s="28">
        <f>SUM(F8:F35)</f>
        <v>6161759</v>
      </c>
      <c r="G36" s="10">
        <f>F36/E36*100</f>
        <v>69.353557430572678</v>
      </c>
      <c r="H36" s="11">
        <f t="shared" si="0"/>
        <v>2722801.833333334</v>
      </c>
    </row>
    <row r="37" spans="1:8" x14ac:dyDescent="0.2">
      <c r="A37" s="126" t="s">
        <v>51</v>
      </c>
      <c r="B37" s="127"/>
      <c r="C37" s="8"/>
      <c r="D37" s="34">
        <v>869725</v>
      </c>
      <c r="E37" s="9">
        <f t="shared" si="1"/>
        <v>724770.83333333326</v>
      </c>
      <c r="F37" s="34">
        <v>769285</v>
      </c>
      <c r="G37" s="10">
        <f>F37/E37*100</f>
        <v>106.14182643939176</v>
      </c>
      <c r="H37" s="11">
        <f t="shared" si="0"/>
        <v>-44514.166666666744</v>
      </c>
    </row>
    <row r="38" spans="1:8" x14ac:dyDescent="0.2">
      <c r="A38" s="135" t="s">
        <v>52</v>
      </c>
      <c r="B38" s="136"/>
      <c r="C38" s="35"/>
      <c r="D38" s="36">
        <v>2416308</v>
      </c>
      <c r="E38" s="9">
        <f t="shared" si="1"/>
        <v>2013590</v>
      </c>
      <c r="F38" s="36">
        <v>1908042</v>
      </c>
      <c r="G38" s="10">
        <f>F38/E38*100</f>
        <v>94.758217909306268</v>
      </c>
      <c r="H38" s="37">
        <f t="shared" si="0"/>
        <v>105548</v>
      </c>
    </row>
    <row r="40" spans="1:8" ht="27" customHeight="1" x14ac:dyDescent="0.2">
      <c r="A40" s="139" t="s">
        <v>53</v>
      </c>
      <c r="B40" s="140"/>
      <c r="C40" s="4" t="s">
        <v>54</v>
      </c>
      <c r="D40" s="4" t="s">
        <v>55</v>
      </c>
      <c r="E40" s="4" t="s">
        <v>56</v>
      </c>
      <c r="F40" s="4" t="s">
        <v>9</v>
      </c>
      <c r="G40" s="4" t="s">
        <v>57</v>
      </c>
      <c r="H40" s="4"/>
    </row>
    <row r="41" spans="1:8" ht="12.75" customHeight="1" x14ac:dyDescent="0.2">
      <c r="A41" s="38" t="s">
        <v>58</v>
      </c>
      <c r="B41" s="39"/>
      <c r="C41" s="28">
        <v>1832100</v>
      </c>
      <c r="D41" s="34">
        <f>SUM(C41/12*12)</f>
        <v>1832100</v>
      </c>
      <c r="E41" s="28">
        <v>1832100</v>
      </c>
      <c r="F41" s="28">
        <f t="shared" ref="F41:F46" si="5">SUM(E41/D41*100)</f>
        <v>100</v>
      </c>
      <c r="G41" s="40">
        <f>E41-D41</f>
        <v>0</v>
      </c>
      <c r="H41" s="41"/>
    </row>
    <row r="42" spans="1:8" ht="12.75" customHeight="1" x14ac:dyDescent="0.2">
      <c r="A42" s="135" t="s">
        <v>59</v>
      </c>
      <c r="B42" s="136"/>
      <c r="C42" s="28">
        <v>1674696</v>
      </c>
      <c r="D42" s="34">
        <f t="shared" ref="D42:D57" si="6">SUM(C42/12*12)</f>
        <v>1674696</v>
      </c>
      <c r="E42" s="28">
        <v>1674696</v>
      </c>
      <c r="F42" s="28"/>
      <c r="G42" s="40">
        <f>SUM(E42-D42)</f>
        <v>0</v>
      </c>
      <c r="H42" s="41"/>
    </row>
    <row r="43" spans="1:8" ht="12.75" customHeight="1" x14ac:dyDescent="0.2">
      <c r="A43" s="135" t="s">
        <v>60</v>
      </c>
      <c r="B43" s="136"/>
      <c r="C43" s="28">
        <v>207900</v>
      </c>
      <c r="D43" s="34">
        <f t="shared" si="6"/>
        <v>207900</v>
      </c>
      <c r="E43" s="28">
        <v>207900</v>
      </c>
      <c r="F43" s="28">
        <f t="shared" si="5"/>
        <v>100</v>
      </c>
      <c r="G43" s="40">
        <f t="shared" ref="G43:G59" si="7">SUM(E43-D43)</f>
        <v>0</v>
      </c>
      <c r="H43" s="41"/>
    </row>
    <row r="44" spans="1:8" ht="12.75" customHeight="1" x14ac:dyDescent="0.2">
      <c r="A44" s="135" t="s">
        <v>61</v>
      </c>
      <c r="B44" s="136"/>
      <c r="C44" s="28">
        <v>949000</v>
      </c>
      <c r="D44" s="34">
        <f t="shared" si="6"/>
        <v>949000</v>
      </c>
      <c r="E44" s="28">
        <v>851638</v>
      </c>
      <c r="F44" s="28">
        <f t="shared" si="5"/>
        <v>89.74056902002107</v>
      </c>
      <c r="G44" s="40">
        <f>SUM(E44-D44)</f>
        <v>-97362</v>
      </c>
      <c r="H44" s="41"/>
    </row>
    <row r="45" spans="1:8" ht="12.75" customHeight="1" x14ac:dyDescent="0.2">
      <c r="A45" s="135" t="s">
        <v>62</v>
      </c>
      <c r="B45" s="136"/>
      <c r="C45" s="28">
        <v>700000</v>
      </c>
      <c r="D45" s="34">
        <f t="shared" si="6"/>
        <v>700000</v>
      </c>
      <c r="E45" s="28">
        <v>700000</v>
      </c>
      <c r="F45" s="28">
        <f t="shared" si="5"/>
        <v>100</v>
      </c>
      <c r="G45" s="40">
        <f t="shared" si="7"/>
        <v>0</v>
      </c>
      <c r="H45" s="41"/>
    </row>
    <row r="46" spans="1:8" ht="12.75" customHeight="1" x14ac:dyDescent="0.2">
      <c r="A46" s="135" t="s">
        <v>63</v>
      </c>
      <c r="B46" s="136"/>
      <c r="C46" s="28">
        <v>555148</v>
      </c>
      <c r="D46" s="34">
        <f t="shared" si="6"/>
        <v>555148</v>
      </c>
      <c r="E46" s="28">
        <v>555148</v>
      </c>
      <c r="F46" s="28">
        <f t="shared" si="5"/>
        <v>100</v>
      </c>
      <c r="G46" s="40">
        <f>SUM(E46-D46)</f>
        <v>0</v>
      </c>
      <c r="H46" s="41"/>
    </row>
    <row r="47" spans="1:8" ht="12.75" customHeight="1" x14ac:dyDescent="0.2">
      <c r="A47" s="135" t="s">
        <v>77</v>
      </c>
      <c r="B47" s="136"/>
      <c r="C47" s="28">
        <v>360570</v>
      </c>
      <c r="D47" s="34">
        <f t="shared" si="6"/>
        <v>360570</v>
      </c>
      <c r="E47" s="28">
        <v>360570</v>
      </c>
      <c r="F47" s="28"/>
      <c r="G47" s="40">
        <f>SUM(E47-D47)</f>
        <v>0</v>
      </c>
      <c r="H47" s="41"/>
    </row>
    <row r="48" spans="1:8" ht="12.75" customHeight="1" x14ac:dyDescent="0.2">
      <c r="A48" s="135" t="s">
        <v>77</v>
      </c>
      <c r="B48" s="136"/>
      <c r="C48" s="28">
        <v>1529840</v>
      </c>
      <c r="D48" s="34">
        <f t="shared" si="6"/>
        <v>1529840</v>
      </c>
      <c r="E48" s="28">
        <v>1529840</v>
      </c>
      <c r="F48" s="28"/>
      <c r="G48" s="40">
        <f>SUM(E48-D48)</f>
        <v>0</v>
      </c>
      <c r="H48" s="41"/>
    </row>
    <row r="49" spans="1:8" ht="12.75" customHeight="1" x14ac:dyDescent="0.2">
      <c r="A49" s="135" t="s">
        <v>77</v>
      </c>
      <c r="B49" s="136"/>
      <c r="C49" s="28">
        <v>15453</v>
      </c>
      <c r="D49" s="34">
        <f t="shared" si="6"/>
        <v>15453</v>
      </c>
      <c r="E49" s="28">
        <v>61153</v>
      </c>
      <c r="F49" s="28"/>
      <c r="G49" s="40">
        <f>SUM(E49-D49)</f>
        <v>45700</v>
      </c>
      <c r="H49" s="41"/>
    </row>
    <row r="50" spans="1:8" x14ac:dyDescent="0.2">
      <c r="A50" s="126" t="s">
        <v>65</v>
      </c>
      <c r="B50" s="42"/>
      <c r="C50" s="34">
        <v>88200</v>
      </c>
      <c r="D50" s="34">
        <f t="shared" si="6"/>
        <v>88200</v>
      </c>
      <c r="E50" s="34">
        <v>89974</v>
      </c>
      <c r="F50" s="28">
        <f>E50/D50*100</f>
        <v>102.01133786848074</v>
      </c>
      <c r="G50" s="40">
        <f t="shared" si="7"/>
        <v>1774</v>
      </c>
      <c r="H50" s="40"/>
    </row>
    <row r="51" spans="1:8" ht="12.75" customHeight="1" x14ac:dyDescent="0.2">
      <c r="A51" s="43" t="s">
        <v>66</v>
      </c>
      <c r="B51" s="43"/>
      <c r="C51" s="34">
        <v>114000</v>
      </c>
      <c r="D51" s="34">
        <f t="shared" si="6"/>
        <v>114000</v>
      </c>
      <c r="E51" s="34">
        <v>117566</v>
      </c>
      <c r="F51" s="28">
        <f>E51/D51*100</f>
        <v>103.12807017543859</v>
      </c>
      <c r="G51" s="40">
        <f t="shared" si="7"/>
        <v>3566</v>
      </c>
      <c r="H51" s="40"/>
    </row>
    <row r="52" spans="1:8" ht="12.75" customHeight="1" x14ac:dyDescent="0.2">
      <c r="A52" s="135" t="s">
        <v>67</v>
      </c>
      <c r="B52" s="136"/>
      <c r="C52" s="34">
        <v>78200</v>
      </c>
      <c r="D52" s="34">
        <f t="shared" si="6"/>
        <v>78200</v>
      </c>
      <c r="E52" s="34">
        <v>110348</v>
      </c>
      <c r="F52" s="28">
        <f>E52/D52*100</f>
        <v>141.10997442455243</v>
      </c>
      <c r="G52" s="40">
        <f t="shared" si="7"/>
        <v>32148</v>
      </c>
      <c r="H52" s="40"/>
    </row>
    <row r="53" spans="1:8" x14ac:dyDescent="0.2">
      <c r="A53" s="135" t="s">
        <v>68</v>
      </c>
      <c r="B53" s="136"/>
      <c r="C53" s="34">
        <v>113400</v>
      </c>
      <c r="D53" s="34">
        <f t="shared" si="6"/>
        <v>113400</v>
      </c>
      <c r="E53" s="34">
        <v>113740</v>
      </c>
      <c r="F53" s="28">
        <f>SUM(E53/D53*100)</f>
        <v>100.29982363315698</v>
      </c>
      <c r="G53" s="40">
        <f t="shared" si="7"/>
        <v>340</v>
      </c>
      <c r="H53" s="40"/>
    </row>
    <row r="54" spans="1:8" ht="12.75" customHeight="1" x14ac:dyDescent="0.2">
      <c r="A54" s="135" t="s">
        <v>69</v>
      </c>
      <c r="B54" s="136"/>
      <c r="C54" s="34">
        <v>780400</v>
      </c>
      <c r="D54" s="34">
        <f t="shared" si="6"/>
        <v>780400</v>
      </c>
      <c r="E54" s="34">
        <v>780728</v>
      </c>
      <c r="F54" s="28">
        <f>SUM(E54/D54*100)</f>
        <v>100.04202972834445</v>
      </c>
      <c r="G54" s="40">
        <f t="shared" si="7"/>
        <v>328</v>
      </c>
      <c r="H54" s="40"/>
    </row>
    <row r="55" spans="1:8" ht="12.75" customHeight="1" x14ac:dyDescent="0.2">
      <c r="A55" s="135" t="s">
        <v>70</v>
      </c>
      <c r="B55" s="136"/>
      <c r="C55" s="34">
        <v>3600</v>
      </c>
      <c r="D55" s="34">
        <f t="shared" si="6"/>
        <v>3600</v>
      </c>
      <c r="E55" s="34">
        <v>3600</v>
      </c>
      <c r="F55" s="28"/>
      <c r="G55" s="40">
        <f t="shared" si="7"/>
        <v>0</v>
      </c>
      <c r="H55" s="40"/>
    </row>
    <row r="56" spans="1:8" ht="12.75" customHeight="1" x14ac:dyDescent="0.2">
      <c r="A56" s="135" t="s">
        <v>71</v>
      </c>
      <c r="B56" s="136"/>
      <c r="C56" s="34">
        <v>244962</v>
      </c>
      <c r="D56" s="34">
        <f t="shared" si="6"/>
        <v>244962</v>
      </c>
      <c r="E56" s="34">
        <v>251720</v>
      </c>
      <c r="F56" s="34">
        <f>SUM(E56/D56*100)</f>
        <v>102.75879524171097</v>
      </c>
      <c r="G56" s="40">
        <f t="shared" ref="G56" si="8">SUM(E56-D56)</f>
        <v>6758</v>
      </c>
      <c r="H56" s="40"/>
    </row>
    <row r="57" spans="1:8" ht="12.75" customHeight="1" x14ac:dyDescent="0.2">
      <c r="A57" s="135" t="s">
        <v>81</v>
      </c>
      <c r="B57" s="136"/>
      <c r="C57" s="34">
        <v>2148829</v>
      </c>
      <c r="D57" s="34">
        <f t="shared" si="6"/>
        <v>2148829</v>
      </c>
      <c r="E57" s="34">
        <v>2148829</v>
      </c>
      <c r="F57" s="34">
        <f>SUM(E57/D57*100)</f>
        <v>100</v>
      </c>
      <c r="G57" s="40">
        <f t="shared" si="7"/>
        <v>0</v>
      </c>
      <c r="H57" s="134"/>
    </row>
    <row r="58" spans="1:8" x14ac:dyDescent="0.2">
      <c r="A58" s="135" t="s">
        <v>72</v>
      </c>
      <c r="B58" s="136"/>
      <c r="C58" s="34">
        <f>SUM(C50:C57)</f>
        <v>3571591</v>
      </c>
      <c r="D58" s="34">
        <f>SUM(D50:D57)</f>
        <v>3571591</v>
      </c>
      <c r="E58" s="34">
        <f>SUM(E50:E57)</f>
        <v>3616505</v>
      </c>
      <c r="F58" s="44">
        <f>SUM(E58/D58*100)</f>
        <v>101.25753480731696</v>
      </c>
      <c r="G58" s="40">
        <f t="shared" si="7"/>
        <v>44914</v>
      </c>
      <c r="H58" s="40"/>
    </row>
    <row r="59" spans="1:8" x14ac:dyDescent="0.2">
      <c r="A59" s="45" t="s">
        <v>73</v>
      </c>
      <c r="B59" s="46"/>
      <c r="C59" s="34">
        <f>SUM(C41,C58,C43,C44,C45,C46,C42,C48,C47,C49)</f>
        <v>11396298</v>
      </c>
      <c r="D59" s="34">
        <f>SUM(D41,D58,D43,D44,D45,D46,D42,D48,D47,D49)</f>
        <v>11396298</v>
      </c>
      <c r="E59" s="34">
        <f>SUM(E41,E58,E43,E44,E45,E46,E42,E48,E47,E49)</f>
        <v>11389550</v>
      </c>
      <c r="F59" s="34">
        <f>E59/D59*100</f>
        <v>99.940787789157497</v>
      </c>
      <c r="G59" s="40">
        <f t="shared" si="7"/>
        <v>-6748</v>
      </c>
      <c r="H59" s="40"/>
    </row>
  </sheetData>
  <mergeCells count="24">
    <mergeCell ref="A44:B44"/>
    <mergeCell ref="B3:H3"/>
    <mergeCell ref="B4:F4"/>
    <mergeCell ref="C5:F5"/>
    <mergeCell ref="A7:B7"/>
    <mergeCell ref="A21:B21"/>
    <mergeCell ref="A24:B24"/>
    <mergeCell ref="A29:B29"/>
    <mergeCell ref="A38:B38"/>
    <mergeCell ref="A40:B40"/>
    <mergeCell ref="A42:B42"/>
    <mergeCell ref="A43:B43"/>
    <mergeCell ref="A58:B58"/>
    <mergeCell ref="A45:B45"/>
    <mergeCell ref="A46:B46"/>
    <mergeCell ref="A47:B47"/>
    <mergeCell ref="A48:B48"/>
    <mergeCell ref="A49:B49"/>
    <mergeCell ref="A52:B52"/>
    <mergeCell ref="A53:B53"/>
    <mergeCell ref="A54:B54"/>
    <mergeCell ref="A55:B55"/>
    <mergeCell ref="A56:B56"/>
    <mergeCell ref="A57:B57"/>
  </mergeCells>
  <pageMargins left="0.74803149606299213" right="0" top="0.39370078740157483" bottom="0.39370078740157483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16" workbookViewId="0">
      <selection activeCell="D31" sqref="D31"/>
    </sheetView>
  </sheetViews>
  <sheetFormatPr defaultRowHeight="12.75" x14ac:dyDescent="0.2"/>
  <cols>
    <col min="1" max="1" width="9.140625" style="56"/>
    <col min="2" max="2" width="13.140625" style="56" customWidth="1"/>
    <col min="3" max="3" width="11.140625" style="56" customWidth="1"/>
    <col min="4" max="4" width="12.5703125" style="56" customWidth="1"/>
    <col min="5" max="6" width="11.85546875" style="56" customWidth="1"/>
    <col min="7" max="7" width="10.5703125" style="56" customWidth="1"/>
    <col min="8" max="8" width="8.85546875" style="56" customWidth="1"/>
    <col min="9" max="16384" width="9.140625" style="56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37" t="s">
        <v>1</v>
      </c>
      <c r="C4" s="137"/>
      <c r="D4" s="137"/>
      <c r="E4" s="137"/>
      <c r="F4" s="137"/>
      <c r="G4" s="137"/>
      <c r="H4" s="137"/>
    </row>
    <row r="5" spans="1:14" x14ac:dyDescent="0.2">
      <c r="B5" s="137" t="s">
        <v>2</v>
      </c>
      <c r="C5" s="137"/>
      <c r="D5" s="137"/>
      <c r="E5" s="137"/>
      <c r="F5" s="137"/>
    </row>
    <row r="6" spans="1:14" x14ac:dyDescent="0.2">
      <c r="C6" s="138" t="s">
        <v>74</v>
      </c>
      <c r="D6" s="138"/>
      <c r="E6" s="138"/>
      <c r="F6" s="138"/>
    </row>
    <row r="7" spans="1:14" x14ac:dyDescent="0.2">
      <c r="A7" s="2"/>
      <c r="B7" s="2"/>
    </row>
    <row r="8" spans="1:14" ht="45.75" customHeight="1" x14ac:dyDescent="0.2">
      <c r="A8" s="139" t="s">
        <v>4</v>
      </c>
      <c r="B8" s="140"/>
      <c r="C8" s="51" t="s">
        <v>5</v>
      </c>
      <c r="D8" s="4" t="s">
        <v>6</v>
      </c>
      <c r="E8" s="4" t="s">
        <v>75</v>
      </c>
      <c r="F8" s="4" t="s">
        <v>76</v>
      </c>
      <c r="G8" s="4" t="s">
        <v>9</v>
      </c>
      <c r="H8" s="4" t="s">
        <v>10</v>
      </c>
      <c r="N8" s="5"/>
    </row>
    <row r="9" spans="1:14" x14ac:dyDescent="0.2">
      <c r="A9" s="6" t="s">
        <v>11</v>
      </c>
      <c r="B9" s="7"/>
      <c r="C9" s="8">
        <v>211</v>
      </c>
      <c r="D9" s="9">
        <v>1639600</v>
      </c>
      <c r="E9" s="9">
        <f>SUM(D9/12*3)</f>
        <v>409900</v>
      </c>
      <c r="F9" s="9">
        <v>357610</v>
      </c>
      <c r="G9" s="10">
        <f>F9/E9*100</f>
        <v>87.243230056111244</v>
      </c>
      <c r="H9" s="11">
        <f t="shared" ref="H9:H36" si="0">E9-F9</f>
        <v>52290</v>
      </c>
    </row>
    <row r="10" spans="1:14" x14ac:dyDescent="0.2">
      <c r="A10" s="54" t="s">
        <v>12</v>
      </c>
      <c r="B10" s="55"/>
      <c r="C10" s="8">
        <v>213</v>
      </c>
      <c r="D10" s="9">
        <v>495100</v>
      </c>
      <c r="E10" s="9">
        <f t="shared" ref="E10:E36" si="1">SUM(D10/12*3)</f>
        <v>123775</v>
      </c>
      <c r="F10" s="9">
        <v>175322</v>
      </c>
      <c r="G10" s="10">
        <f>F10/E10*100</f>
        <v>141.64572813573017</v>
      </c>
      <c r="H10" s="11">
        <f t="shared" si="0"/>
        <v>-51547</v>
      </c>
    </row>
    <row r="11" spans="1:14" x14ac:dyDescent="0.2">
      <c r="A11" s="54" t="s">
        <v>13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14</v>
      </c>
      <c r="B12" s="15"/>
      <c r="C12" s="16">
        <v>221</v>
      </c>
      <c r="D12" s="17">
        <v>51600</v>
      </c>
      <c r="E12" s="9">
        <f t="shared" si="1"/>
        <v>12900</v>
      </c>
      <c r="F12" s="17">
        <v>7958</v>
      </c>
      <c r="G12" s="10">
        <f>F12/E12*100</f>
        <v>61.689922480620154</v>
      </c>
      <c r="H12" s="11">
        <f t="shared" si="0"/>
        <v>4942</v>
      </c>
    </row>
    <row r="13" spans="1:14" x14ac:dyDescent="0.2">
      <c r="A13" s="18" t="s">
        <v>15</v>
      </c>
      <c r="B13" s="18"/>
      <c r="C13" s="19" t="s">
        <v>16</v>
      </c>
      <c r="D13" s="9">
        <v>2500</v>
      </c>
      <c r="E13" s="9">
        <f t="shared" si="1"/>
        <v>625</v>
      </c>
      <c r="F13" s="9"/>
      <c r="G13" s="20"/>
      <c r="H13" s="11">
        <f t="shared" si="0"/>
        <v>625</v>
      </c>
    </row>
    <row r="14" spans="1:14" x14ac:dyDescent="0.2">
      <c r="A14" s="18" t="s">
        <v>17</v>
      </c>
      <c r="B14" s="18"/>
      <c r="C14" s="19" t="s">
        <v>18</v>
      </c>
      <c r="D14" s="9">
        <v>3600</v>
      </c>
      <c r="E14" s="9">
        <f t="shared" si="1"/>
        <v>900</v>
      </c>
      <c r="F14" s="9">
        <v>1950</v>
      </c>
      <c r="G14" s="20"/>
      <c r="H14" s="11">
        <f>E14-F14</f>
        <v>-1050</v>
      </c>
    </row>
    <row r="15" spans="1:14" s="58" customFormat="1" x14ac:dyDescent="0.2">
      <c r="A15" s="14" t="s">
        <v>23</v>
      </c>
      <c r="B15" s="15"/>
      <c r="C15" s="19" t="s">
        <v>24</v>
      </c>
      <c r="D15" s="9">
        <v>45100</v>
      </c>
      <c r="E15" s="9">
        <f t="shared" ref="E15" si="2">SUM(D15/12*3)</f>
        <v>11275</v>
      </c>
      <c r="F15" s="9">
        <v>22450</v>
      </c>
      <c r="G15" s="10">
        <f t="shared" ref="G15" si="3">F15/E15*100</f>
        <v>199.11308203991132</v>
      </c>
      <c r="H15" s="11">
        <f t="shared" ref="H15" si="4">E15-F15</f>
        <v>-11175</v>
      </c>
    </row>
    <row r="16" spans="1:14" x14ac:dyDescent="0.2">
      <c r="A16" s="54" t="s">
        <v>19</v>
      </c>
      <c r="B16" s="55"/>
      <c r="C16" s="19" t="s">
        <v>20</v>
      </c>
      <c r="D16" s="9">
        <v>58500</v>
      </c>
      <c r="E16" s="9">
        <f t="shared" si="1"/>
        <v>14625</v>
      </c>
      <c r="F16" s="9">
        <v>24780</v>
      </c>
      <c r="G16" s="10">
        <f t="shared" ref="G16:G20" si="5">F16/E16*100</f>
        <v>169.43589743589743</v>
      </c>
      <c r="H16" s="11">
        <f>E16-F16</f>
        <v>-10155</v>
      </c>
    </row>
    <row r="17" spans="1:8" x14ac:dyDescent="0.2">
      <c r="A17" s="54" t="s">
        <v>21</v>
      </c>
      <c r="B17" s="55"/>
      <c r="C17" s="19" t="s">
        <v>22</v>
      </c>
      <c r="D17" s="9">
        <v>18000</v>
      </c>
      <c r="E17" s="9">
        <f t="shared" si="1"/>
        <v>4500</v>
      </c>
      <c r="F17" s="9">
        <v>0</v>
      </c>
      <c r="G17" s="10">
        <f t="shared" si="5"/>
        <v>0</v>
      </c>
      <c r="H17" s="11">
        <f>E17-F17</f>
        <v>4500</v>
      </c>
    </row>
    <row r="18" spans="1:8" x14ac:dyDescent="0.2">
      <c r="A18" s="21" t="s">
        <v>25</v>
      </c>
      <c r="B18" s="22"/>
      <c r="C18" s="23">
        <v>225</v>
      </c>
      <c r="D18" s="24">
        <v>114000</v>
      </c>
      <c r="E18" s="9">
        <f t="shared" si="1"/>
        <v>28500</v>
      </c>
      <c r="F18" s="24">
        <v>11448</v>
      </c>
      <c r="G18" s="10">
        <f t="shared" si="5"/>
        <v>40.168421052631579</v>
      </c>
      <c r="H18" s="11">
        <f>E18-F18</f>
        <v>17052</v>
      </c>
    </row>
    <row r="19" spans="1:8" x14ac:dyDescent="0.2">
      <c r="A19" s="21" t="s">
        <v>26</v>
      </c>
      <c r="B19" s="22"/>
      <c r="C19" s="23">
        <v>226</v>
      </c>
      <c r="D19" s="24">
        <v>48400</v>
      </c>
      <c r="E19" s="9">
        <f t="shared" si="1"/>
        <v>12100</v>
      </c>
      <c r="F19" s="24">
        <v>0</v>
      </c>
      <c r="G19" s="10">
        <f t="shared" si="5"/>
        <v>0</v>
      </c>
      <c r="H19" s="11">
        <f t="shared" si="0"/>
        <v>12100</v>
      </c>
    </row>
    <row r="20" spans="1:8" x14ac:dyDescent="0.2">
      <c r="A20" s="21" t="s">
        <v>27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5"/>
        <v>0</v>
      </c>
      <c r="H20" s="11">
        <f>E20-F20</f>
        <v>1250</v>
      </c>
    </row>
    <row r="21" spans="1:8" ht="12" customHeight="1" x14ac:dyDescent="0.2">
      <c r="A21" s="141" t="s">
        <v>28</v>
      </c>
      <c r="B21" s="142"/>
      <c r="C21" s="57">
        <v>291</v>
      </c>
      <c r="D21" s="9">
        <v>96000</v>
      </c>
      <c r="E21" s="9">
        <f t="shared" si="1"/>
        <v>24000</v>
      </c>
      <c r="F21" s="9">
        <v>10942</v>
      </c>
      <c r="G21" s="10">
        <f>SUM(F21/E21*100)</f>
        <v>45.591666666666669</v>
      </c>
      <c r="H21" s="11">
        <f>E21-F21</f>
        <v>13058</v>
      </c>
    </row>
    <row r="22" spans="1:8" x14ac:dyDescent="0.2">
      <c r="A22" s="54" t="s">
        <v>29</v>
      </c>
      <c r="B22" s="55"/>
      <c r="C22" s="25">
        <v>312</v>
      </c>
      <c r="D22" s="26">
        <v>50000</v>
      </c>
      <c r="E22" s="9">
        <f t="shared" si="1"/>
        <v>12500</v>
      </c>
      <c r="F22" s="26"/>
      <c r="G22" s="10">
        <f>SUM(F22/E22*100)</f>
        <v>0</v>
      </c>
      <c r="H22" s="11">
        <f t="shared" si="0"/>
        <v>12500</v>
      </c>
    </row>
    <row r="23" spans="1:8" ht="12" customHeight="1" x14ac:dyDescent="0.2">
      <c r="A23" s="141" t="s">
        <v>30</v>
      </c>
      <c r="B23" s="142"/>
      <c r="C23" s="25" t="s">
        <v>31</v>
      </c>
      <c r="D23" s="26">
        <v>147600</v>
      </c>
      <c r="E23" s="9">
        <f t="shared" si="1"/>
        <v>36900</v>
      </c>
      <c r="F23" s="26">
        <v>50668</v>
      </c>
      <c r="G23" s="10">
        <f>SUM(F23/E23*100)</f>
        <v>137.31165311653118</v>
      </c>
      <c r="H23" s="11">
        <f t="shared" si="0"/>
        <v>-13768</v>
      </c>
    </row>
    <row r="24" spans="1:8" x14ac:dyDescent="0.2">
      <c r="A24" s="6" t="s">
        <v>32</v>
      </c>
      <c r="B24" s="7"/>
      <c r="C24" s="25">
        <v>346</v>
      </c>
      <c r="D24" s="26">
        <v>63400</v>
      </c>
      <c r="E24" s="9">
        <f t="shared" si="1"/>
        <v>15850</v>
      </c>
      <c r="F24" s="26">
        <v>15760</v>
      </c>
      <c r="G24" s="10">
        <f>F24/E24*100</f>
        <v>99.432176656151412</v>
      </c>
      <c r="H24" s="11">
        <f t="shared" si="0"/>
        <v>90</v>
      </c>
    </row>
    <row r="25" spans="1:8" x14ac:dyDescent="0.2">
      <c r="A25" s="21" t="s">
        <v>33</v>
      </c>
      <c r="B25" s="22"/>
      <c r="C25" s="27" t="s">
        <v>34</v>
      </c>
      <c r="D25" s="28">
        <v>7500</v>
      </c>
      <c r="E25" s="9">
        <f t="shared" si="1"/>
        <v>1875</v>
      </c>
      <c r="F25" s="28"/>
      <c r="G25" s="10"/>
      <c r="H25" s="11">
        <f>E25-F25</f>
        <v>1875</v>
      </c>
    </row>
    <row r="26" spans="1:8" x14ac:dyDescent="0.2">
      <c r="A26" s="21" t="s">
        <v>35</v>
      </c>
      <c r="B26" s="22"/>
      <c r="C26" s="27" t="s">
        <v>36</v>
      </c>
      <c r="D26" s="28">
        <v>207900</v>
      </c>
      <c r="E26" s="9">
        <f t="shared" si="1"/>
        <v>51975</v>
      </c>
      <c r="F26" s="28">
        <v>50964</v>
      </c>
      <c r="G26" s="10">
        <f>F26/E26*100</f>
        <v>98.054834054834046</v>
      </c>
      <c r="H26" s="11">
        <f t="shared" si="0"/>
        <v>1011</v>
      </c>
    </row>
    <row r="27" spans="1:8" x14ac:dyDescent="0.2">
      <c r="A27" s="143" t="s">
        <v>37</v>
      </c>
      <c r="B27" s="144"/>
      <c r="C27" s="27" t="s">
        <v>38</v>
      </c>
      <c r="D27" s="28">
        <v>60329</v>
      </c>
      <c r="E27" s="9">
        <f t="shared" si="1"/>
        <v>15082.25</v>
      </c>
      <c r="F27" s="28"/>
      <c r="G27" s="10">
        <v>0</v>
      </c>
      <c r="H27" s="11">
        <f t="shared" si="0"/>
        <v>15082.25</v>
      </c>
    </row>
    <row r="28" spans="1:8" x14ac:dyDescent="0.2">
      <c r="A28" s="54" t="s">
        <v>39</v>
      </c>
      <c r="B28" s="55"/>
      <c r="C28" s="29" t="s">
        <v>40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 x14ac:dyDescent="0.2">
      <c r="A29" s="54" t="s">
        <v>41</v>
      </c>
      <c r="B29" s="55"/>
      <c r="C29" s="29" t="s">
        <v>42</v>
      </c>
      <c r="D29" s="9">
        <v>563000</v>
      </c>
      <c r="E29" s="9">
        <f t="shared" si="1"/>
        <v>140750</v>
      </c>
      <c r="F29" s="9">
        <v>100000</v>
      </c>
      <c r="G29" s="10">
        <f>SUM(F29/E29*100)</f>
        <v>71.047957371225579</v>
      </c>
      <c r="H29" s="11">
        <f>E29-F29</f>
        <v>40750</v>
      </c>
    </row>
    <row r="30" spans="1:8" x14ac:dyDescent="0.2">
      <c r="A30" s="54" t="s">
        <v>39</v>
      </c>
      <c r="B30" s="55"/>
      <c r="C30" s="29" t="s">
        <v>43</v>
      </c>
      <c r="D30" s="9">
        <v>51000</v>
      </c>
      <c r="E30" s="9">
        <f t="shared" si="1"/>
        <v>12750</v>
      </c>
      <c r="F30" s="9">
        <v>26998</v>
      </c>
      <c r="G30" s="10"/>
      <c r="H30" s="11">
        <f>E30-F30</f>
        <v>-14248</v>
      </c>
    </row>
    <row r="31" spans="1:8" x14ac:dyDescent="0.2">
      <c r="A31" s="54" t="s">
        <v>44</v>
      </c>
      <c r="B31" s="55"/>
      <c r="C31" s="29" t="s">
        <v>45</v>
      </c>
      <c r="D31" s="9">
        <v>58900</v>
      </c>
      <c r="E31" s="9">
        <f t="shared" si="1"/>
        <v>14725</v>
      </c>
      <c r="F31" s="9">
        <v>14708</v>
      </c>
      <c r="G31" s="10">
        <f>SUM(F31/E31*100)</f>
        <v>99.884550084889639</v>
      </c>
      <c r="H31" s="11">
        <f>E31-F31</f>
        <v>17</v>
      </c>
    </row>
    <row r="32" spans="1:8" x14ac:dyDescent="0.2">
      <c r="A32" s="54" t="s">
        <v>46</v>
      </c>
      <c r="B32" s="55"/>
      <c r="C32" s="29" t="s">
        <v>47</v>
      </c>
      <c r="D32" s="9">
        <v>3195876</v>
      </c>
      <c r="E32" s="9">
        <f t="shared" si="1"/>
        <v>798969</v>
      </c>
      <c r="F32" s="9">
        <v>165869</v>
      </c>
      <c r="G32" s="10">
        <f>SUM(F32/E32*100)</f>
        <v>20.760379939647219</v>
      </c>
      <c r="H32" s="11">
        <f t="shared" si="0"/>
        <v>633100</v>
      </c>
    </row>
    <row r="33" spans="1:8" x14ac:dyDescent="0.2">
      <c r="A33" s="54" t="s">
        <v>48</v>
      </c>
      <c r="B33" s="55"/>
      <c r="C33" s="29" t="s">
        <v>49</v>
      </c>
      <c r="D33" s="9">
        <v>14500</v>
      </c>
      <c r="E33" s="9">
        <f t="shared" si="1"/>
        <v>3625</v>
      </c>
      <c r="F33" s="9"/>
      <c r="G33" s="10">
        <f>SUM(F33/E33*100)</f>
        <v>0</v>
      </c>
      <c r="H33" s="11">
        <f>E33-F33</f>
        <v>3625</v>
      </c>
    </row>
    <row r="34" spans="1:8" ht="12.75" customHeight="1" x14ac:dyDescent="0.2">
      <c r="A34" s="52" t="s">
        <v>50</v>
      </c>
      <c r="B34" s="53"/>
      <c r="C34" s="23"/>
      <c r="D34" s="28">
        <f>SUM(D9:D33)</f>
        <v>7002405</v>
      </c>
      <c r="E34" s="9">
        <f t="shared" si="1"/>
        <v>1750601.25</v>
      </c>
      <c r="F34" s="28">
        <f>SUM(F9:F33)</f>
        <v>1037427</v>
      </c>
      <c r="G34" s="10">
        <f>F34/E34*100</f>
        <v>59.261182408044085</v>
      </c>
      <c r="H34" s="11">
        <f t="shared" si="0"/>
        <v>713174.25</v>
      </c>
    </row>
    <row r="35" spans="1:8" x14ac:dyDescent="0.2">
      <c r="A35" s="49" t="s">
        <v>51</v>
      </c>
      <c r="B35" s="50"/>
      <c r="C35" s="8"/>
      <c r="D35" s="34">
        <v>797000</v>
      </c>
      <c r="E35" s="9">
        <f t="shared" si="1"/>
        <v>199250</v>
      </c>
      <c r="F35" s="34">
        <v>183930</v>
      </c>
      <c r="G35" s="10">
        <f>F35/E35*100</f>
        <v>92.311166875784195</v>
      </c>
      <c r="H35" s="11">
        <f t="shared" si="0"/>
        <v>15320</v>
      </c>
    </row>
    <row r="36" spans="1:8" x14ac:dyDescent="0.2">
      <c r="A36" s="135" t="s">
        <v>52</v>
      </c>
      <c r="B36" s="136"/>
      <c r="C36" s="35"/>
      <c r="D36" s="36">
        <v>2026400</v>
      </c>
      <c r="E36" s="9">
        <f t="shared" si="1"/>
        <v>506600</v>
      </c>
      <c r="F36" s="36">
        <v>494959</v>
      </c>
      <c r="G36" s="10">
        <f>F36/E36*100</f>
        <v>97.702131859455193</v>
      </c>
      <c r="H36" s="37">
        <f t="shared" si="0"/>
        <v>11641</v>
      </c>
    </row>
    <row r="38" spans="1:8" ht="27" customHeight="1" x14ac:dyDescent="0.2">
      <c r="A38" s="139" t="s">
        <v>53</v>
      </c>
      <c r="B38" s="140"/>
      <c r="C38" s="4" t="s">
        <v>54</v>
      </c>
      <c r="D38" s="4" t="s">
        <v>55</v>
      </c>
      <c r="E38" s="4" t="s">
        <v>56</v>
      </c>
      <c r="F38" s="4" t="s">
        <v>9</v>
      </c>
      <c r="G38" s="4" t="s">
        <v>57</v>
      </c>
      <c r="H38" s="4"/>
    </row>
    <row r="39" spans="1:8" ht="12.75" customHeight="1" x14ac:dyDescent="0.2">
      <c r="A39" s="38" t="s">
        <v>58</v>
      </c>
      <c r="B39" s="39"/>
      <c r="C39" s="28">
        <v>1832100</v>
      </c>
      <c r="D39" s="34">
        <f>SUM(C39/12*3)</f>
        <v>458025</v>
      </c>
      <c r="E39" s="28">
        <v>458025</v>
      </c>
      <c r="F39" s="28">
        <f t="shared" ref="F39:F44" si="6">SUM(E39/D39*100)</f>
        <v>100</v>
      </c>
      <c r="G39" s="40">
        <f>E39-D39</f>
        <v>0</v>
      </c>
      <c r="H39" s="41"/>
    </row>
    <row r="40" spans="1:8" ht="12.75" customHeight="1" x14ac:dyDescent="0.2">
      <c r="A40" s="135" t="s">
        <v>59</v>
      </c>
      <c r="B40" s="136"/>
      <c r="C40" s="28">
        <v>0</v>
      </c>
      <c r="D40" s="34">
        <f t="shared" ref="D40:D53" si="7">SUM(C40/12*3)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 x14ac:dyDescent="0.2">
      <c r="A41" s="135" t="s">
        <v>60</v>
      </c>
      <c r="B41" s="136"/>
      <c r="C41" s="28">
        <v>207900</v>
      </c>
      <c r="D41" s="34">
        <f t="shared" si="7"/>
        <v>51975</v>
      </c>
      <c r="E41" s="28">
        <v>51975</v>
      </c>
      <c r="F41" s="28">
        <f t="shared" si="6"/>
        <v>100</v>
      </c>
      <c r="G41" s="40">
        <f t="shared" ref="G41:G55" si="8">SUM(E41-D41)</f>
        <v>0</v>
      </c>
      <c r="H41" s="41"/>
    </row>
    <row r="42" spans="1:8" ht="12.75" customHeight="1" x14ac:dyDescent="0.2">
      <c r="A42" s="135" t="s">
        <v>61</v>
      </c>
      <c r="B42" s="136"/>
      <c r="C42" s="28">
        <v>563000</v>
      </c>
      <c r="D42" s="34">
        <f t="shared" si="7"/>
        <v>140750</v>
      </c>
      <c r="E42" s="28">
        <v>186000</v>
      </c>
      <c r="F42" s="28">
        <f t="shared" si="6"/>
        <v>132.14920071047956</v>
      </c>
      <c r="G42" s="40">
        <f>SUM(E42-D42)</f>
        <v>45250</v>
      </c>
      <c r="H42" s="41"/>
    </row>
    <row r="43" spans="1:8" ht="12.75" customHeight="1" x14ac:dyDescent="0.2">
      <c r="A43" s="135" t="s">
        <v>62</v>
      </c>
      <c r="B43" s="136"/>
      <c r="C43" s="28">
        <v>500000</v>
      </c>
      <c r="D43" s="34">
        <f t="shared" si="7"/>
        <v>125000</v>
      </c>
      <c r="E43" s="28">
        <v>125000</v>
      </c>
      <c r="F43" s="28">
        <f t="shared" si="6"/>
        <v>100</v>
      </c>
      <c r="G43" s="40">
        <f t="shared" si="8"/>
        <v>0</v>
      </c>
      <c r="H43" s="41"/>
    </row>
    <row r="44" spans="1:8" ht="12.75" customHeight="1" x14ac:dyDescent="0.2">
      <c r="A44" s="135" t="s">
        <v>63</v>
      </c>
      <c r="B44" s="136"/>
      <c r="C44" s="28">
        <v>327319</v>
      </c>
      <c r="D44" s="34">
        <f t="shared" si="7"/>
        <v>81829.75</v>
      </c>
      <c r="E44" s="28">
        <v>327319</v>
      </c>
      <c r="F44" s="28">
        <f t="shared" si="6"/>
        <v>400</v>
      </c>
      <c r="G44" s="40">
        <f>SUM(E44-D44)</f>
        <v>245489.25</v>
      </c>
      <c r="H44" s="41"/>
    </row>
    <row r="45" spans="1:8" ht="12.75" customHeight="1" x14ac:dyDescent="0.2">
      <c r="A45" s="135" t="s">
        <v>77</v>
      </c>
      <c r="B45" s="136"/>
      <c r="C45" s="28">
        <v>780385</v>
      </c>
      <c r="D45" s="34">
        <f t="shared" si="7"/>
        <v>195096.25</v>
      </c>
      <c r="E45" s="28">
        <v>0</v>
      </c>
      <c r="F45" s="28"/>
      <c r="G45" s="40">
        <f>SUM(E45-D45)</f>
        <v>-195096.25</v>
      </c>
      <c r="H45" s="41"/>
    </row>
    <row r="46" spans="1:8" ht="12.75" customHeight="1" x14ac:dyDescent="0.2">
      <c r="A46" s="135" t="s">
        <v>77</v>
      </c>
      <c r="B46" s="136"/>
      <c r="C46" s="28">
        <v>1403901</v>
      </c>
      <c r="D46" s="34">
        <f t="shared" si="7"/>
        <v>350975.25</v>
      </c>
      <c r="E46" s="28">
        <v>0</v>
      </c>
      <c r="F46" s="28"/>
      <c r="G46" s="40">
        <f>SUM(E46-D46)</f>
        <v>-350975.25</v>
      </c>
      <c r="H46" s="41"/>
    </row>
    <row r="47" spans="1:8" x14ac:dyDescent="0.2">
      <c r="A47" s="49" t="s">
        <v>65</v>
      </c>
      <c r="B47" s="42"/>
      <c r="C47" s="34">
        <v>98200</v>
      </c>
      <c r="D47" s="34">
        <f t="shared" si="7"/>
        <v>24550</v>
      </c>
      <c r="E47" s="34">
        <v>17553</v>
      </c>
      <c r="F47" s="28">
        <f>E47/D47*100</f>
        <v>71.498981670061099</v>
      </c>
      <c r="G47" s="40">
        <f t="shared" si="8"/>
        <v>-6997</v>
      </c>
      <c r="H47" s="40"/>
    </row>
    <row r="48" spans="1:8" ht="12.75" customHeight="1" x14ac:dyDescent="0.2">
      <c r="A48" s="43" t="s">
        <v>66</v>
      </c>
      <c r="B48" s="43"/>
      <c r="C48" s="34">
        <v>114000</v>
      </c>
      <c r="D48" s="34">
        <f t="shared" si="7"/>
        <v>28500</v>
      </c>
      <c r="E48" s="34">
        <v>60319</v>
      </c>
      <c r="F48" s="28">
        <f>E48/D48*100</f>
        <v>211.6456140350877</v>
      </c>
      <c r="G48" s="40">
        <f t="shared" si="8"/>
        <v>31819</v>
      </c>
      <c r="H48" s="40"/>
    </row>
    <row r="49" spans="1:8" ht="12.75" customHeight="1" x14ac:dyDescent="0.2">
      <c r="A49" s="135" t="s">
        <v>67</v>
      </c>
      <c r="B49" s="136"/>
      <c r="C49" s="34">
        <v>78200</v>
      </c>
      <c r="D49" s="34">
        <f t="shared" si="7"/>
        <v>19550</v>
      </c>
      <c r="E49" s="34">
        <v>17711</v>
      </c>
      <c r="F49" s="28">
        <f>E49/D49*100</f>
        <v>90.593350383631716</v>
      </c>
      <c r="G49" s="40">
        <f t="shared" si="8"/>
        <v>-1839</v>
      </c>
      <c r="H49" s="40"/>
    </row>
    <row r="50" spans="1:8" x14ac:dyDescent="0.2">
      <c r="A50" s="135" t="s">
        <v>68</v>
      </c>
      <c r="B50" s="136"/>
      <c r="C50" s="34">
        <v>125400</v>
      </c>
      <c r="D50" s="34">
        <f t="shared" si="7"/>
        <v>31350</v>
      </c>
      <c r="E50" s="34">
        <v>11195</v>
      </c>
      <c r="F50" s="28">
        <f>SUM(E50/D50*100)</f>
        <v>35.709728867623603</v>
      </c>
      <c r="G50" s="40">
        <f t="shared" si="8"/>
        <v>-20155</v>
      </c>
      <c r="H50" s="40"/>
    </row>
    <row r="51" spans="1:8" ht="12.75" customHeight="1" x14ac:dyDescent="0.2">
      <c r="A51" s="135" t="s">
        <v>69</v>
      </c>
      <c r="B51" s="136"/>
      <c r="C51" s="34">
        <v>906400</v>
      </c>
      <c r="D51" s="34">
        <f t="shared" si="7"/>
        <v>226600</v>
      </c>
      <c r="E51" s="34">
        <v>44999</v>
      </c>
      <c r="F51" s="28">
        <f>SUM(E51/D51*100)</f>
        <v>19.858340688437774</v>
      </c>
      <c r="G51" s="40">
        <f t="shared" si="8"/>
        <v>-181601</v>
      </c>
      <c r="H51" s="40"/>
    </row>
    <row r="52" spans="1:8" ht="12.75" customHeight="1" x14ac:dyDescent="0.2">
      <c r="A52" s="135" t="s">
        <v>70</v>
      </c>
      <c r="B52" s="136"/>
      <c r="C52" s="34">
        <v>7000</v>
      </c>
      <c r="D52" s="34">
        <f t="shared" si="7"/>
        <v>1750</v>
      </c>
      <c r="E52" s="34">
        <v>1600</v>
      </c>
      <c r="F52" s="28"/>
      <c r="G52" s="40">
        <f t="shared" si="8"/>
        <v>-150</v>
      </c>
      <c r="H52" s="40"/>
    </row>
    <row r="53" spans="1:8" ht="12.75" customHeight="1" x14ac:dyDescent="0.2">
      <c r="A53" s="135" t="s">
        <v>71</v>
      </c>
      <c r="B53" s="136"/>
      <c r="C53" s="34">
        <v>2600</v>
      </c>
      <c r="D53" s="34">
        <f t="shared" si="7"/>
        <v>650</v>
      </c>
      <c r="E53" s="34">
        <v>16000</v>
      </c>
      <c r="F53" s="34">
        <f>SUM(E53/D53*100)</f>
        <v>2461.5384615384619</v>
      </c>
      <c r="G53" s="40">
        <f t="shared" si="8"/>
        <v>15350</v>
      </c>
      <c r="H53" s="40"/>
    </row>
    <row r="54" spans="1:8" x14ac:dyDescent="0.2">
      <c r="A54" s="135" t="s">
        <v>72</v>
      </c>
      <c r="B54" s="136"/>
      <c r="C54" s="34">
        <f>SUM(C47:C53)</f>
        <v>1331800</v>
      </c>
      <c r="D54" s="34">
        <f>SUM(D47:D53)</f>
        <v>332950</v>
      </c>
      <c r="E54" s="34">
        <f>SUM(E47:E53)</f>
        <v>169377</v>
      </c>
      <c r="F54" s="44">
        <f>SUM(E54/D54*100)</f>
        <v>50.871602342694104</v>
      </c>
      <c r="G54" s="40">
        <f t="shared" si="8"/>
        <v>-163573</v>
      </c>
      <c r="H54" s="40"/>
    </row>
    <row r="55" spans="1:8" x14ac:dyDescent="0.2">
      <c r="A55" s="45" t="s">
        <v>73</v>
      </c>
      <c r="B55" s="46"/>
      <c r="C55" s="34">
        <f>SUM(C39,C54,C41,C42,C43,C44,C40,C46,C45)</f>
        <v>6946405</v>
      </c>
      <c r="D55" s="34">
        <f>SUM(D39+D40+D41+D42+D43+D54+D44+D45+D46)</f>
        <v>1736601.25</v>
      </c>
      <c r="E55" s="34">
        <f>SUM(E39+E40+E41+E42+E43+E54+E44+E45+E46)</f>
        <v>1317696</v>
      </c>
      <c r="F55" s="34">
        <f>E55/D55*100</f>
        <v>75.877867760373903</v>
      </c>
      <c r="G55" s="40">
        <f t="shared" si="8"/>
        <v>-418905.25</v>
      </c>
      <c r="H55" s="40"/>
    </row>
    <row r="57" spans="1:8" ht="21" customHeight="1" x14ac:dyDescent="0.2">
      <c r="E57" s="145"/>
      <c r="F57" s="145"/>
      <c r="G57" s="145"/>
    </row>
    <row r="58" spans="1:8" ht="12.75" customHeight="1" x14ac:dyDescent="0.2"/>
    <row r="59" spans="1:8" x14ac:dyDescent="0.2">
      <c r="E59" s="145"/>
      <c r="F59" s="145"/>
    </row>
    <row r="60" spans="1:8" ht="12.75" customHeight="1" x14ac:dyDescent="0.2"/>
    <row r="61" spans="1:8" ht="12.75" customHeight="1" x14ac:dyDescent="0.2">
      <c r="A61" s="146"/>
      <c r="B61" s="146"/>
      <c r="C61" s="146"/>
    </row>
    <row r="62" spans="1:8" ht="12.75" customHeight="1" x14ac:dyDescent="0.2"/>
  </sheetData>
  <mergeCells count="25">
    <mergeCell ref="A42:B42"/>
    <mergeCell ref="B4:H4"/>
    <mergeCell ref="B5:F5"/>
    <mergeCell ref="C6:F6"/>
    <mergeCell ref="A8:B8"/>
    <mergeCell ref="A21:B21"/>
    <mergeCell ref="A23:B23"/>
    <mergeCell ref="A27:B27"/>
    <mergeCell ref="A36:B36"/>
    <mergeCell ref="A38:B38"/>
    <mergeCell ref="A40:B40"/>
    <mergeCell ref="A41:B41"/>
    <mergeCell ref="E57:G57"/>
    <mergeCell ref="E59:F59"/>
    <mergeCell ref="A43:B43"/>
    <mergeCell ref="A44:B44"/>
    <mergeCell ref="A45:B45"/>
    <mergeCell ref="A46:B46"/>
    <mergeCell ref="A49:B49"/>
    <mergeCell ref="A50:B50"/>
    <mergeCell ref="A61:C61"/>
    <mergeCell ref="A51:B51"/>
    <mergeCell ref="A52:B52"/>
    <mergeCell ref="A53:B53"/>
    <mergeCell ref="A54:B54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13" workbookViewId="0">
      <selection activeCell="F33" sqref="F33"/>
    </sheetView>
  </sheetViews>
  <sheetFormatPr defaultRowHeight="12.75" x14ac:dyDescent="0.2"/>
  <cols>
    <col min="1" max="1" width="9.140625" style="66"/>
    <col min="2" max="2" width="13.140625" style="66" customWidth="1"/>
    <col min="3" max="3" width="11.140625" style="66" customWidth="1"/>
    <col min="4" max="4" width="12.5703125" style="66" customWidth="1"/>
    <col min="5" max="6" width="11.85546875" style="66" customWidth="1"/>
    <col min="7" max="7" width="10.5703125" style="66" customWidth="1"/>
    <col min="8" max="8" width="8.85546875" style="66" customWidth="1"/>
    <col min="9" max="16384" width="9.140625" style="66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37" t="s">
        <v>1</v>
      </c>
      <c r="C4" s="137"/>
      <c r="D4" s="137"/>
      <c r="E4" s="137"/>
      <c r="F4" s="137"/>
      <c r="G4" s="137"/>
      <c r="H4" s="137"/>
    </row>
    <row r="5" spans="1:14" x14ac:dyDescent="0.2">
      <c r="B5" s="137" t="s">
        <v>2</v>
      </c>
      <c r="C5" s="137"/>
      <c r="D5" s="137"/>
      <c r="E5" s="137"/>
      <c r="F5" s="137"/>
    </row>
    <row r="6" spans="1:14" x14ac:dyDescent="0.2">
      <c r="C6" s="138" t="s">
        <v>78</v>
      </c>
      <c r="D6" s="138"/>
      <c r="E6" s="138"/>
      <c r="F6" s="138"/>
    </row>
    <row r="7" spans="1:14" x14ac:dyDescent="0.2">
      <c r="A7" s="2"/>
      <c r="B7" s="2"/>
    </row>
    <row r="8" spans="1:14" ht="45.75" customHeight="1" x14ac:dyDescent="0.2">
      <c r="A8" s="139" t="s">
        <v>4</v>
      </c>
      <c r="B8" s="140"/>
      <c r="C8" s="61" t="s">
        <v>5</v>
      </c>
      <c r="D8" s="4" t="s">
        <v>6</v>
      </c>
      <c r="E8" s="4" t="s">
        <v>79</v>
      </c>
      <c r="F8" s="4" t="s">
        <v>80</v>
      </c>
      <c r="G8" s="4" t="s">
        <v>9</v>
      </c>
      <c r="H8" s="4" t="s">
        <v>10</v>
      </c>
      <c r="N8" s="5"/>
    </row>
    <row r="9" spans="1:14" x14ac:dyDescent="0.2">
      <c r="A9" s="6" t="s">
        <v>11</v>
      </c>
      <c r="B9" s="7"/>
      <c r="C9" s="8">
        <v>211</v>
      </c>
      <c r="D9" s="9">
        <v>1700700</v>
      </c>
      <c r="E9" s="9">
        <f>SUM(D9/12*4)</f>
        <v>566900</v>
      </c>
      <c r="F9" s="9">
        <v>535981</v>
      </c>
      <c r="G9" s="10">
        <f>F9/E9*100</f>
        <v>94.545951666960661</v>
      </c>
      <c r="H9" s="11">
        <f t="shared" ref="H9:H36" si="0">E9-F9</f>
        <v>30919</v>
      </c>
    </row>
    <row r="10" spans="1:14" x14ac:dyDescent="0.2">
      <c r="A10" s="64" t="s">
        <v>12</v>
      </c>
      <c r="B10" s="65"/>
      <c r="C10" s="8">
        <v>213</v>
      </c>
      <c r="D10" s="9">
        <v>513600</v>
      </c>
      <c r="E10" s="9">
        <f t="shared" ref="E10:E35" si="1">SUM(D10/12*4)</f>
        <v>171200</v>
      </c>
      <c r="F10" s="9">
        <v>229000</v>
      </c>
      <c r="G10" s="10">
        <f>F10/E10*100</f>
        <v>133.76168224299064</v>
      </c>
      <c r="H10" s="11">
        <f t="shared" si="0"/>
        <v>-57800</v>
      </c>
    </row>
    <row r="11" spans="1:14" x14ac:dyDescent="0.2">
      <c r="A11" s="64" t="s">
        <v>13</v>
      </c>
      <c r="B11" s="6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14</v>
      </c>
      <c r="B12" s="15"/>
      <c r="C12" s="16">
        <v>221</v>
      </c>
      <c r="D12" s="17">
        <v>51600</v>
      </c>
      <c r="E12" s="9">
        <f t="shared" si="1"/>
        <v>17200</v>
      </c>
      <c r="F12" s="17">
        <v>11041</v>
      </c>
      <c r="G12" s="10">
        <f>F12/E12*100</f>
        <v>64.191860465116278</v>
      </c>
      <c r="H12" s="11">
        <f t="shared" si="0"/>
        <v>6159</v>
      </c>
    </row>
    <row r="13" spans="1:14" x14ac:dyDescent="0.2">
      <c r="A13" s="18" t="s">
        <v>15</v>
      </c>
      <c r="B13" s="18"/>
      <c r="C13" s="19" t="s">
        <v>16</v>
      </c>
      <c r="D13" s="9">
        <v>2500</v>
      </c>
      <c r="E13" s="9">
        <f t="shared" si="1"/>
        <v>833.33333333333337</v>
      </c>
      <c r="F13" s="9"/>
      <c r="G13" s="20"/>
      <c r="H13" s="11">
        <f t="shared" si="0"/>
        <v>833.33333333333337</v>
      </c>
    </row>
    <row r="14" spans="1:14" x14ac:dyDescent="0.2">
      <c r="A14" s="18" t="s">
        <v>17</v>
      </c>
      <c r="B14" s="18"/>
      <c r="C14" s="19" t="s">
        <v>18</v>
      </c>
      <c r="D14" s="9">
        <v>3600</v>
      </c>
      <c r="E14" s="9">
        <f t="shared" si="1"/>
        <v>1200</v>
      </c>
      <c r="F14" s="9">
        <v>1950</v>
      </c>
      <c r="G14" s="20"/>
      <c r="H14" s="11">
        <f>E14-F14</f>
        <v>-750</v>
      </c>
    </row>
    <row r="15" spans="1:14" x14ac:dyDescent="0.2">
      <c r="A15" s="14" t="s">
        <v>23</v>
      </c>
      <c r="B15" s="15"/>
      <c r="C15" s="19" t="s">
        <v>24</v>
      </c>
      <c r="D15" s="9">
        <v>45100</v>
      </c>
      <c r="E15" s="9">
        <f t="shared" si="1"/>
        <v>15033.333333333334</v>
      </c>
      <c r="F15" s="9">
        <v>22450</v>
      </c>
      <c r="G15" s="10">
        <f t="shared" ref="G15:G20" si="2">F15/E15*100</f>
        <v>149.33481152993346</v>
      </c>
      <c r="H15" s="11">
        <f t="shared" ref="H15" si="3">E15-F15</f>
        <v>-7416.6666666666661</v>
      </c>
    </row>
    <row r="16" spans="1:14" x14ac:dyDescent="0.2">
      <c r="A16" s="64" t="s">
        <v>19</v>
      </c>
      <c r="B16" s="65"/>
      <c r="C16" s="19" t="s">
        <v>20</v>
      </c>
      <c r="D16" s="9">
        <v>58500</v>
      </c>
      <c r="E16" s="9">
        <f t="shared" si="1"/>
        <v>19500</v>
      </c>
      <c r="F16" s="9">
        <v>35207</v>
      </c>
      <c r="G16" s="10">
        <f t="shared" si="2"/>
        <v>180.54871794871795</v>
      </c>
      <c r="H16" s="11">
        <f>E16-F16</f>
        <v>-15707</v>
      </c>
    </row>
    <row r="17" spans="1:8" x14ac:dyDescent="0.2">
      <c r="A17" s="64" t="s">
        <v>21</v>
      </c>
      <c r="B17" s="65"/>
      <c r="C17" s="19" t="s">
        <v>22</v>
      </c>
      <c r="D17" s="9">
        <v>18000</v>
      </c>
      <c r="E17" s="9">
        <f t="shared" si="1"/>
        <v>6000</v>
      </c>
      <c r="F17" s="9">
        <v>0</v>
      </c>
      <c r="G17" s="10">
        <f t="shared" si="2"/>
        <v>0</v>
      </c>
      <c r="H17" s="11">
        <f>E17-F17</f>
        <v>6000</v>
      </c>
    </row>
    <row r="18" spans="1:8" x14ac:dyDescent="0.2">
      <c r="A18" s="21" t="s">
        <v>25</v>
      </c>
      <c r="B18" s="22"/>
      <c r="C18" s="23">
        <v>225</v>
      </c>
      <c r="D18" s="24">
        <v>114000</v>
      </c>
      <c r="E18" s="9">
        <f t="shared" si="1"/>
        <v>38000</v>
      </c>
      <c r="F18" s="24">
        <v>17186</v>
      </c>
      <c r="G18" s="10">
        <f t="shared" si="2"/>
        <v>45.226315789473688</v>
      </c>
      <c r="H18" s="11">
        <f>E18-F18</f>
        <v>20814</v>
      </c>
    </row>
    <row r="19" spans="1:8" x14ac:dyDescent="0.2">
      <c r="A19" s="21" t="s">
        <v>26</v>
      </c>
      <c r="B19" s="22"/>
      <c r="C19" s="23">
        <v>226</v>
      </c>
      <c r="D19" s="24">
        <v>48400</v>
      </c>
      <c r="E19" s="9">
        <f t="shared" si="1"/>
        <v>16133.333333333334</v>
      </c>
      <c r="F19" s="24">
        <v>4976</v>
      </c>
      <c r="G19" s="10">
        <f t="shared" si="2"/>
        <v>30.842975206611566</v>
      </c>
      <c r="H19" s="11">
        <f t="shared" si="0"/>
        <v>11157.333333333334</v>
      </c>
    </row>
    <row r="20" spans="1:8" x14ac:dyDescent="0.2">
      <c r="A20" s="21" t="s">
        <v>27</v>
      </c>
      <c r="B20" s="22"/>
      <c r="C20" s="18">
        <v>227</v>
      </c>
      <c r="D20" s="9">
        <v>5000</v>
      </c>
      <c r="E20" s="9">
        <f t="shared" si="1"/>
        <v>1666.6666666666667</v>
      </c>
      <c r="F20" s="9"/>
      <c r="G20" s="10">
        <f t="shared" si="2"/>
        <v>0</v>
      </c>
      <c r="H20" s="11">
        <f>E20-F20</f>
        <v>1666.6666666666667</v>
      </c>
    </row>
    <row r="21" spans="1:8" ht="12" customHeight="1" x14ac:dyDescent="0.2">
      <c r="A21" s="141" t="s">
        <v>28</v>
      </c>
      <c r="B21" s="142"/>
      <c r="C21" s="57">
        <v>291</v>
      </c>
      <c r="D21" s="9">
        <v>96000</v>
      </c>
      <c r="E21" s="9">
        <f t="shared" si="1"/>
        <v>32000</v>
      </c>
      <c r="F21" s="9">
        <v>21400</v>
      </c>
      <c r="G21" s="10">
        <f>SUM(F21/E21*100)</f>
        <v>66.875</v>
      </c>
      <c r="H21" s="11">
        <f>E21-F21</f>
        <v>10600</v>
      </c>
    </row>
    <row r="22" spans="1:8" x14ac:dyDescent="0.2">
      <c r="A22" s="64" t="s">
        <v>29</v>
      </c>
      <c r="B22" s="65"/>
      <c r="C22" s="25">
        <v>312</v>
      </c>
      <c r="D22" s="26">
        <v>50000</v>
      </c>
      <c r="E22" s="9">
        <f t="shared" si="1"/>
        <v>16666.666666666668</v>
      </c>
      <c r="F22" s="26"/>
      <c r="G22" s="10">
        <f>SUM(F22/E22*100)</f>
        <v>0</v>
      </c>
      <c r="H22" s="11">
        <f t="shared" si="0"/>
        <v>16666.666666666668</v>
      </c>
    </row>
    <row r="23" spans="1:8" ht="12" customHeight="1" x14ac:dyDescent="0.2">
      <c r="A23" s="141" t="s">
        <v>30</v>
      </c>
      <c r="B23" s="142"/>
      <c r="C23" s="25" t="s">
        <v>31</v>
      </c>
      <c r="D23" s="26">
        <v>147600</v>
      </c>
      <c r="E23" s="9">
        <f t="shared" si="1"/>
        <v>49200</v>
      </c>
      <c r="F23" s="26">
        <v>64936</v>
      </c>
      <c r="G23" s="10">
        <f>SUM(F23/E23*100)</f>
        <v>131.98373983739836</v>
      </c>
      <c r="H23" s="11">
        <f t="shared" si="0"/>
        <v>-15736</v>
      </c>
    </row>
    <row r="24" spans="1:8" x14ac:dyDescent="0.2">
      <c r="A24" s="6" t="s">
        <v>32</v>
      </c>
      <c r="B24" s="7"/>
      <c r="C24" s="25">
        <v>346</v>
      </c>
      <c r="D24" s="26">
        <v>63400</v>
      </c>
      <c r="E24" s="9">
        <f t="shared" si="1"/>
        <v>21133.333333333332</v>
      </c>
      <c r="F24" s="26">
        <v>21385</v>
      </c>
      <c r="G24" s="10">
        <f>F24/E24*100</f>
        <v>101.19085173501578</v>
      </c>
      <c r="H24" s="11">
        <f t="shared" si="0"/>
        <v>-251.66666666666788</v>
      </c>
    </row>
    <row r="25" spans="1:8" x14ac:dyDescent="0.2">
      <c r="A25" s="21" t="s">
        <v>33</v>
      </c>
      <c r="B25" s="22"/>
      <c r="C25" s="27" t="s">
        <v>34</v>
      </c>
      <c r="D25" s="28">
        <v>7500</v>
      </c>
      <c r="E25" s="9">
        <f t="shared" si="1"/>
        <v>2500</v>
      </c>
      <c r="F25" s="28"/>
      <c r="G25" s="10"/>
      <c r="H25" s="11">
        <f>E25-F25</f>
        <v>2500</v>
      </c>
    </row>
    <row r="26" spans="1:8" x14ac:dyDescent="0.2">
      <c r="A26" s="21" t="s">
        <v>35</v>
      </c>
      <c r="B26" s="22"/>
      <c r="C26" s="27" t="s">
        <v>36</v>
      </c>
      <c r="D26" s="28">
        <v>207900</v>
      </c>
      <c r="E26" s="9">
        <f t="shared" si="1"/>
        <v>69300</v>
      </c>
      <c r="F26" s="28">
        <v>62169</v>
      </c>
      <c r="G26" s="10">
        <f>F26/E26*100</f>
        <v>89.7099567099567</v>
      </c>
      <c r="H26" s="11">
        <f t="shared" si="0"/>
        <v>7131</v>
      </c>
    </row>
    <row r="27" spans="1:8" x14ac:dyDescent="0.2">
      <c r="A27" s="143" t="s">
        <v>37</v>
      </c>
      <c r="B27" s="144"/>
      <c r="C27" s="27" t="s">
        <v>38</v>
      </c>
      <c r="D27" s="28">
        <v>60329</v>
      </c>
      <c r="E27" s="9">
        <f t="shared" si="1"/>
        <v>20109.666666666668</v>
      </c>
      <c r="F27" s="28"/>
      <c r="G27" s="10">
        <v>0</v>
      </c>
      <c r="H27" s="11">
        <f t="shared" si="0"/>
        <v>20109.666666666668</v>
      </c>
    </row>
    <row r="28" spans="1:8" x14ac:dyDescent="0.2">
      <c r="A28" s="64" t="s">
        <v>39</v>
      </c>
      <c r="B28" s="65"/>
      <c r="C28" s="29" t="s">
        <v>40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 x14ac:dyDescent="0.2">
      <c r="A29" s="64" t="s">
        <v>41</v>
      </c>
      <c r="B29" s="65"/>
      <c r="C29" s="29" t="s">
        <v>42</v>
      </c>
      <c r="D29" s="9">
        <v>763000</v>
      </c>
      <c r="E29" s="9">
        <f t="shared" si="1"/>
        <v>254333.33333333334</v>
      </c>
      <c r="F29" s="9">
        <v>150400</v>
      </c>
      <c r="G29" s="10">
        <f>SUM(F29/E29*100)</f>
        <v>59.134993446920049</v>
      </c>
      <c r="H29" s="11">
        <f>E29-F29</f>
        <v>103933.33333333334</v>
      </c>
    </row>
    <row r="30" spans="1:8" x14ac:dyDescent="0.2">
      <c r="A30" s="64" t="s">
        <v>39</v>
      </c>
      <c r="B30" s="65"/>
      <c r="C30" s="29" t="s">
        <v>43</v>
      </c>
      <c r="D30" s="9">
        <v>51000</v>
      </c>
      <c r="E30" s="9">
        <f t="shared" si="1"/>
        <v>17000</v>
      </c>
      <c r="F30" s="9">
        <v>50997</v>
      </c>
      <c r="G30" s="10"/>
      <c r="H30" s="11">
        <f>E30-F30</f>
        <v>-33997</v>
      </c>
    </row>
    <row r="31" spans="1:8" x14ac:dyDescent="0.2">
      <c r="A31" s="64" t="s">
        <v>44</v>
      </c>
      <c r="B31" s="65"/>
      <c r="C31" s="29" t="s">
        <v>45</v>
      </c>
      <c r="D31" s="9">
        <v>84798</v>
      </c>
      <c r="E31" s="9">
        <f t="shared" si="1"/>
        <v>28266</v>
      </c>
      <c r="F31" s="9">
        <v>40606</v>
      </c>
      <c r="G31" s="10">
        <f>SUM(F31/E31*100)</f>
        <v>143.65669001627396</v>
      </c>
      <c r="H31" s="11">
        <f>E31-F31</f>
        <v>-12340</v>
      </c>
    </row>
    <row r="32" spans="1:8" x14ac:dyDescent="0.2">
      <c r="A32" s="64" t="s">
        <v>46</v>
      </c>
      <c r="B32" s="65"/>
      <c r="C32" s="29" t="s">
        <v>47</v>
      </c>
      <c r="D32" s="9">
        <v>3319628</v>
      </c>
      <c r="E32" s="9">
        <f t="shared" si="1"/>
        <v>1106542.6666666667</v>
      </c>
      <c r="F32" s="9">
        <v>415278</v>
      </c>
      <c r="G32" s="10">
        <f>SUM(F32/E32*100)</f>
        <v>37.529325575034306</v>
      </c>
      <c r="H32" s="11">
        <f t="shared" si="0"/>
        <v>691264.66666666674</v>
      </c>
    </row>
    <row r="33" spans="1:8" x14ac:dyDescent="0.2">
      <c r="A33" s="64" t="s">
        <v>48</v>
      </c>
      <c r="B33" s="65"/>
      <c r="C33" s="29" t="s">
        <v>49</v>
      </c>
      <c r="D33" s="9">
        <v>303800</v>
      </c>
      <c r="E33" s="9">
        <f t="shared" si="1"/>
        <v>101266.66666666667</v>
      </c>
      <c r="F33" s="9"/>
      <c r="G33" s="10">
        <f>SUM(F33/E33*100)</f>
        <v>0</v>
      </c>
      <c r="H33" s="11">
        <f>E33-F33</f>
        <v>101266.66666666667</v>
      </c>
    </row>
    <row r="34" spans="1:8" ht="12.75" customHeight="1" x14ac:dyDescent="0.2">
      <c r="A34" s="62" t="s">
        <v>50</v>
      </c>
      <c r="B34" s="63"/>
      <c r="C34" s="23"/>
      <c r="D34" s="28">
        <f>SUM(D9:D33)</f>
        <v>7720955</v>
      </c>
      <c r="E34" s="9">
        <f t="shared" si="1"/>
        <v>2573651.6666666665</v>
      </c>
      <c r="F34" s="28">
        <f>SUM(F9:F33)</f>
        <v>1684962</v>
      </c>
      <c r="G34" s="10">
        <f>F34/E34*100</f>
        <v>65.469699020393207</v>
      </c>
      <c r="H34" s="11">
        <f t="shared" si="0"/>
        <v>888689.66666666651</v>
      </c>
    </row>
    <row r="35" spans="1:8" x14ac:dyDescent="0.2">
      <c r="A35" s="59" t="s">
        <v>51</v>
      </c>
      <c r="B35" s="60"/>
      <c r="C35" s="8"/>
      <c r="D35" s="34">
        <v>827725</v>
      </c>
      <c r="E35" s="9">
        <f t="shared" si="1"/>
        <v>275908.33333333331</v>
      </c>
      <c r="F35" s="34">
        <v>275895</v>
      </c>
      <c r="G35" s="10">
        <f>F35/E35*100</f>
        <v>99.995167477121029</v>
      </c>
      <c r="H35" s="11">
        <f t="shared" si="0"/>
        <v>13.333333333313931</v>
      </c>
    </row>
    <row r="36" spans="1:8" x14ac:dyDescent="0.2">
      <c r="A36" s="135" t="s">
        <v>52</v>
      </c>
      <c r="B36" s="136"/>
      <c r="C36" s="35"/>
      <c r="D36" s="36">
        <v>2090275</v>
      </c>
      <c r="E36" s="9">
        <f>SUM(D36/12*4)</f>
        <v>696758.33333333337</v>
      </c>
      <c r="F36" s="36">
        <v>689618</v>
      </c>
      <c r="G36" s="10">
        <f>F36/E36*100</f>
        <v>98.975206611570243</v>
      </c>
      <c r="H36" s="37">
        <f t="shared" si="0"/>
        <v>7140.3333333333721</v>
      </c>
    </row>
    <row r="38" spans="1:8" ht="27" customHeight="1" x14ac:dyDescent="0.2">
      <c r="A38" s="139" t="s">
        <v>53</v>
      </c>
      <c r="B38" s="140"/>
      <c r="C38" s="4" t="s">
        <v>54</v>
      </c>
      <c r="D38" s="4" t="s">
        <v>55</v>
      </c>
      <c r="E38" s="4" t="s">
        <v>56</v>
      </c>
      <c r="F38" s="4" t="s">
        <v>9</v>
      </c>
      <c r="G38" s="4" t="s">
        <v>57</v>
      </c>
      <c r="H38" s="4"/>
    </row>
    <row r="39" spans="1:8" ht="12.75" customHeight="1" x14ac:dyDescent="0.2">
      <c r="A39" s="38" t="s">
        <v>58</v>
      </c>
      <c r="B39" s="39"/>
      <c r="C39" s="28">
        <v>1832100</v>
      </c>
      <c r="D39" s="34">
        <f>SUM(C39/12*4)</f>
        <v>610700</v>
      </c>
      <c r="E39" s="28">
        <v>610700</v>
      </c>
      <c r="F39" s="28">
        <f t="shared" ref="F39:F44" si="4">SUM(E39/D39*100)</f>
        <v>100</v>
      </c>
      <c r="G39" s="40">
        <f>E39-D39</f>
        <v>0</v>
      </c>
      <c r="H39" s="41"/>
    </row>
    <row r="40" spans="1:8" ht="12.75" customHeight="1" x14ac:dyDescent="0.2">
      <c r="A40" s="135" t="s">
        <v>59</v>
      </c>
      <c r="B40" s="136"/>
      <c r="C40" s="28">
        <v>0</v>
      </c>
      <c r="D40" s="34">
        <f t="shared" ref="D40:D54" si="5">SUM(C40/12*4)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 x14ac:dyDescent="0.2">
      <c r="A41" s="135" t="s">
        <v>60</v>
      </c>
      <c r="B41" s="136"/>
      <c r="C41" s="28">
        <v>207900</v>
      </c>
      <c r="D41" s="34">
        <f t="shared" si="5"/>
        <v>69300</v>
      </c>
      <c r="E41" s="28">
        <v>103950</v>
      </c>
      <c r="F41" s="28">
        <f t="shared" si="4"/>
        <v>150</v>
      </c>
      <c r="G41" s="40">
        <f t="shared" ref="G41:G56" si="6">SUM(E41-D41)</f>
        <v>34650</v>
      </c>
      <c r="H41" s="41"/>
    </row>
    <row r="42" spans="1:8" ht="12.75" customHeight="1" x14ac:dyDescent="0.2">
      <c r="A42" s="135" t="s">
        <v>61</v>
      </c>
      <c r="B42" s="136"/>
      <c r="C42" s="28">
        <v>763000</v>
      </c>
      <c r="D42" s="34">
        <f t="shared" si="5"/>
        <v>254333.33333333334</v>
      </c>
      <c r="E42" s="28">
        <v>186000</v>
      </c>
      <c r="F42" s="28">
        <f t="shared" si="4"/>
        <v>73.132372214941029</v>
      </c>
      <c r="G42" s="40">
        <f>SUM(E42-D42)</f>
        <v>-68333.333333333343</v>
      </c>
      <c r="H42" s="41"/>
    </row>
    <row r="43" spans="1:8" ht="12.75" customHeight="1" x14ac:dyDescent="0.2">
      <c r="A43" s="135" t="s">
        <v>62</v>
      </c>
      <c r="B43" s="136"/>
      <c r="C43" s="28">
        <v>500000</v>
      </c>
      <c r="D43" s="34">
        <f t="shared" si="5"/>
        <v>166666.66666666666</v>
      </c>
      <c r="E43" s="28">
        <v>250000</v>
      </c>
      <c r="F43" s="28">
        <f t="shared" si="4"/>
        <v>150</v>
      </c>
      <c r="G43" s="40">
        <f t="shared" si="6"/>
        <v>83333.333333333343</v>
      </c>
      <c r="H43" s="41"/>
    </row>
    <row r="44" spans="1:8" ht="12.75" customHeight="1" x14ac:dyDescent="0.2">
      <c r="A44" s="135" t="s">
        <v>63</v>
      </c>
      <c r="B44" s="136"/>
      <c r="C44" s="28">
        <v>595419</v>
      </c>
      <c r="D44" s="34">
        <f t="shared" si="5"/>
        <v>198473</v>
      </c>
      <c r="E44" s="28">
        <v>595419</v>
      </c>
      <c r="F44" s="28">
        <f t="shared" si="4"/>
        <v>300</v>
      </c>
      <c r="G44" s="40">
        <f>SUM(E44-D44)</f>
        <v>396946</v>
      </c>
      <c r="H44" s="41"/>
    </row>
    <row r="45" spans="1:8" ht="12.75" customHeight="1" x14ac:dyDescent="0.2">
      <c r="A45" s="135" t="s">
        <v>77</v>
      </c>
      <c r="B45" s="136"/>
      <c r="C45" s="28">
        <v>780385</v>
      </c>
      <c r="D45" s="34">
        <f t="shared" si="5"/>
        <v>260128.33333333334</v>
      </c>
      <c r="E45" s="28">
        <v>0</v>
      </c>
      <c r="F45" s="28"/>
      <c r="G45" s="40">
        <f>SUM(E45-D45)</f>
        <v>-260128.33333333334</v>
      </c>
      <c r="H45" s="41"/>
    </row>
    <row r="46" spans="1:8" ht="12.75" customHeight="1" x14ac:dyDescent="0.2">
      <c r="A46" s="135" t="s">
        <v>77</v>
      </c>
      <c r="B46" s="136"/>
      <c r="C46" s="28">
        <v>1403901</v>
      </c>
      <c r="D46" s="34">
        <f t="shared" si="5"/>
        <v>467967</v>
      </c>
      <c r="E46" s="28">
        <v>0</v>
      </c>
      <c r="F46" s="28"/>
      <c r="G46" s="40">
        <f>SUM(E46-D46)</f>
        <v>-467967</v>
      </c>
      <c r="H46" s="41"/>
    </row>
    <row r="47" spans="1:8" x14ac:dyDescent="0.2">
      <c r="A47" s="59" t="s">
        <v>65</v>
      </c>
      <c r="B47" s="42"/>
      <c r="C47" s="34">
        <v>98200</v>
      </c>
      <c r="D47" s="34">
        <f t="shared" si="5"/>
        <v>32733.333333333332</v>
      </c>
      <c r="E47" s="34">
        <v>23429</v>
      </c>
      <c r="F47" s="28">
        <f>E47/D47*100</f>
        <v>71.575356415478623</v>
      </c>
      <c r="G47" s="40">
        <f t="shared" si="6"/>
        <v>-9304.3333333333321</v>
      </c>
      <c r="H47" s="40"/>
    </row>
    <row r="48" spans="1:8" ht="12.75" customHeight="1" x14ac:dyDescent="0.2">
      <c r="A48" s="43" t="s">
        <v>66</v>
      </c>
      <c r="B48" s="43"/>
      <c r="C48" s="34">
        <v>114000</v>
      </c>
      <c r="D48" s="34">
        <f t="shared" si="5"/>
        <v>38000</v>
      </c>
      <c r="E48" s="34">
        <v>73847</v>
      </c>
      <c r="F48" s="28">
        <f>E48/D48*100</f>
        <v>194.33421052631579</v>
      </c>
      <c r="G48" s="40">
        <f t="shared" si="6"/>
        <v>35847</v>
      </c>
      <c r="H48" s="40"/>
    </row>
    <row r="49" spans="1:8" ht="12.75" customHeight="1" x14ac:dyDescent="0.2">
      <c r="A49" s="135" t="s">
        <v>67</v>
      </c>
      <c r="B49" s="136"/>
      <c r="C49" s="34">
        <v>78200</v>
      </c>
      <c r="D49" s="34">
        <f t="shared" si="5"/>
        <v>26066.666666666668</v>
      </c>
      <c r="E49" s="34">
        <v>18838</v>
      </c>
      <c r="F49" s="28">
        <f>E49/D49*100</f>
        <v>72.268542199488479</v>
      </c>
      <c r="G49" s="40">
        <f t="shared" si="6"/>
        <v>-7228.6666666666679</v>
      </c>
      <c r="H49" s="40"/>
    </row>
    <row r="50" spans="1:8" x14ac:dyDescent="0.2">
      <c r="A50" s="135" t="s">
        <v>68</v>
      </c>
      <c r="B50" s="136"/>
      <c r="C50" s="34">
        <v>125400</v>
      </c>
      <c r="D50" s="34">
        <f t="shared" si="5"/>
        <v>41800</v>
      </c>
      <c r="E50" s="34">
        <v>27274</v>
      </c>
      <c r="F50" s="28">
        <f>SUM(E50/D50*100)</f>
        <v>65.248803827751203</v>
      </c>
      <c r="G50" s="40">
        <f t="shared" si="6"/>
        <v>-14526</v>
      </c>
      <c r="H50" s="40"/>
    </row>
    <row r="51" spans="1:8" ht="12.75" customHeight="1" x14ac:dyDescent="0.2">
      <c r="A51" s="135" t="s">
        <v>69</v>
      </c>
      <c r="B51" s="136"/>
      <c r="C51" s="34">
        <v>906400</v>
      </c>
      <c r="D51" s="34">
        <f t="shared" si="5"/>
        <v>302133.33333333331</v>
      </c>
      <c r="E51" s="34">
        <v>67493</v>
      </c>
      <c r="F51" s="28">
        <f>SUM(E51/D51*100)</f>
        <v>22.338812886142982</v>
      </c>
      <c r="G51" s="40">
        <f t="shared" si="6"/>
        <v>-234640.33333333331</v>
      </c>
      <c r="H51" s="40"/>
    </row>
    <row r="52" spans="1:8" ht="12.75" customHeight="1" x14ac:dyDescent="0.2">
      <c r="A52" s="135" t="s">
        <v>70</v>
      </c>
      <c r="B52" s="136"/>
      <c r="C52" s="34">
        <v>7000</v>
      </c>
      <c r="D52" s="34">
        <f t="shared" si="5"/>
        <v>2333.3333333333335</v>
      </c>
      <c r="E52" s="34">
        <v>2000</v>
      </c>
      <c r="F52" s="28"/>
      <c r="G52" s="40">
        <f t="shared" si="6"/>
        <v>-333.33333333333348</v>
      </c>
      <c r="H52" s="40"/>
    </row>
    <row r="53" spans="1:8" s="67" customFormat="1" ht="12.75" customHeight="1" x14ac:dyDescent="0.2">
      <c r="A53" s="135" t="s">
        <v>71</v>
      </c>
      <c r="B53" s="136"/>
      <c r="C53" s="34">
        <v>2600</v>
      </c>
      <c r="D53" s="34">
        <f t="shared" ref="D53" si="7">SUM(C53/12*4)</f>
        <v>866.66666666666663</v>
      </c>
      <c r="E53" s="34">
        <v>16000</v>
      </c>
      <c r="F53" s="34">
        <f>SUM(E53/D53*100)</f>
        <v>1846.1538461538464</v>
      </c>
      <c r="G53" s="40">
        <f t="shared" ref="G53" si="8">SUM(E53-D53)</f>
        <v>15133.333333333334</v>
      </c>
      <c r="H53" s="40"/>
    </row>
    <row r="54" spans="1:8" ht="12.75" customHeight="1" x14ac:dyDescent="0.2">
      <c r="A54" s="135" t="s">
        <v>81</v>
      </c>
      <c r="B54" s="136"/>
      <c r="C54" s="34">
        <v>250450</v>
      </c>
      <c r="D54" s="34">
        <f t="shared" si="5"/>
        <v>83483.333333333328</v>
      </c>
      <c r="E54" s="34">
        <v>359100</v>
      </c>
      <c r="F54" s="34">
        <f>SUM(E54/D54*100)</f>
        <v>430.14573767219008</v>
      </c>
      <c r="G54" s="40">
        <f t="shared" si="6"/>
        <v>275616.66666666669</v>
      </c>
      <c r="H54" s="40"/>
    </row>
    <row r="55" spans="1:8" x14ac:dyDescent="0.2">
      <c r="A55" s="135" t="s">
        <v>72</v>
      </c>
      <c r="B55" s="136"/>
      <c r="C55" s="34">
        <f>SUM(C47:C54)</f>
        <v>1582250</v>
      </c>
      <c r="D55" s="34">
        <f>SUM(D47:D54)</f>
        <v>527416.66666666663</v>
      </c>
      <c r="E55" s="34">
        <f>SUM(E47:E54)</f>
        <v>587981</v>
      </c>
      <c r="F55" s="44">
        <f>SUM(E55/D55*100)</f>
        <v>111.48320429767737</v>
      </c>
      <c r="G55" s="40">
        <f t="shared" si="6"/>
        <v>60564.333333333372</v>
      </c>
      <c r="H55" s="40"/>
    </row>
    <row r="56" spans="1:8" x14ac:dyDescent="0.2">
      <c r="A56" s="45" t="s">
        <v>73</v>
      </c>
      <c r="B56" s="46"/>
      <c r="C56" s="34">
        <f>SUM(C39,C55,C41,C42,C43,C44,C40,C46,C45)</f>
        <v>7664955</v>
      </c>
      <c r="D56" s="34">
        <f>SUM(D39+D40+D41+D42+D43+D55+D44+D45+D46)</f>
        <v>2554985</v>
      </c>
      <c r="E56" s="34">
        <f>SUM(E39+E40+E41+E42+E43+E55+E44+E45+E46)</f>
        <v>2334050</v>
      </c>
      <c r="F56" s="34">
        <f>E56/D56*100</f>
        <v>91.352786806967558</v>
      </c>
      <c r="G56" s="40">
        <f t="shared" si="6"/>
        <v>-220935</v>
      </c>
      <c r="H56" s="40"/>
    </row>
    <row r="58" spans="1:8" ht="21" customHeight="1" x14ac:dyDescent="0.2">
      <c r="E58" s="145"/>
      <c r="F58" s="145"/>
      <c r="G58" s="145"/>
    </row>
    <row r="59" spans="1:8" ht="12.75" customHeight="1" x14ac:dyDescent="0.2"/>
    <row r="60" spans="1:8" x14ac:dyDescent="0.2">
      <c r="E60" s="145"/>
      <c r="F60" s="145"/>
    </row>
    <row r="61" spans="1:8" ht="12.75" customHeight="1" x14ac:dyDescent="0.2"/>
    <row r="62" spans="1:8" ht="12.75" customHeight="1" x14ac:dyDescent="0.2">
      <c r="A62" s="146"/>
      <c r="B62" s="146"/>
      <c r="C62" s="146"/>
    </row>
    <row r="63" spans="1:8" ht="12.75" customHeight="1" x14ac:dyDescent="0.2"/>
  </sheetData>
  <mergeCells count="26">
    <mergeCell ref="A42:B42"/>
    <mergeCell ref="B4:H4"/>
    <mergeCell ref="B5:F5"/>
    <mergeCell ref="C6:F6"/>
    <mergeCell ref="A8:B8"/>
    <mergeCell ref="A21:B21"/>
    <mergeCell ref="A23:B23"/>
    <mergeCell ref="A27:B27"/>
    <mergeCell ref="A36:B36"/>
    <mergeCell ref="A38:B38"/>
    <mergeCell ref="A40:B40"/>
    <mergeCell ref="A41:B41"/>
    <mergeCell ref="E58:G58"/>
    <mergeCell ref="E60:F60"/>
    <mergeCell ref="A43:B43"/>
    <mergeCell ref="A44:B44"/>
    <mergeCell ref="A45:B45"/>
    <mergeCell ref="A46:B46"/>
    <mergeCell ref="A49:B49"/>
    <mergeCell ref="A50:B50"/>
    <mergeCell ref="A53:B53"/>
    <mergeCell ref="A62:C62"/>
    <mergeCell ref="A51:B51"/>
    <mergeCell ref="A52:B52"/>
    <mergeCell ref="A54:B54"/>
    <mergeCell ref="A55:B55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25" workbookViewId="0">
      <selection activeCell="F19" sqref="F19"/>
    </sheetView>
  </sheetViews>
  <sheetFormatPr defaultRowHeight="12.75" x14ac:dyDescent="0.2"/>
  <cols>
    <col min="1" max="1" width="9.140625" style="75"/>
    <col min="2" max="2" width="13.140625" style="75" customWidth="1"/>
    <col min="3" max="3" width="11.140625" style="75" customWidth="1"/>
    <col min="4" max="4" width="12.5703125" style="75" customWidth="1"/>
    <col min="5" max="6" width="11.85546875" style="75" customWidth="1"/>
    <col min="7" max="7" width="10.5703125" style="75" customWidth="1"/>
    <col min="8" max="8" width="8.85546875" style="75" customWidth="1"/>
    <col min="9" max="16384" width="9.140625" style="75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37" t="s">
        <v>1</v>
      </c>
      <c r="C4" s="137"/>
      <c r="D4" s="137"/>
      <c r="E4" s="137"/>
      <c r="F4" s="137"/>
      <c r="G4" s="137"/>
      <c r="H4" s="137"/>
    </row>
    <row r="5" spans="1:14" x14ac:dyDescent="0.2">
      <c r="B5" s="137" t="s">
        <v>2</v>
      </c>
      <c r="C5" s="137"/>
      <c r="D5" s="137"/>
      <c r="E5" s="137"/>
      <c r="F5" s="137"/>
    </row>
    <row r="6" spans="1:14" x14ac:dyDescent="0.2">
      <c r="C6" s="138" t="s">
        <v>82</v>
      </c>
      <c r="D6" s="138"/>
      <c r="E6" s="138"/>
      <c r="F6" s="138"/>
    </row>
    <row r="7" spans="1:14" x14ac:dyDescent="0.2">
      <c r="A7" s="2"/>
      <c r="B7" s="2"/>
    </row>
    <row r="8" spans="1:14" ht="45.75" customHeight="1" x14ac:dyDescent="0.2">
      <c r="A8" s="139" t="s">
        <v>4</v>
      </c>
      <c r="B8" s="140"/>
      <c r="C8" s="70" t="s">
        <v>5</v>
      </c>
      <c r="D8" s="4" t="s">
        <v>6</v>
      </c>
      <c r="E8" s="4" t="s">
        <v>83</v>
      </c>
      <c r="F8" s="4" t="s">
        <v>84</v>
      </c>
      <c r="G8" s="4" t="s">
        <v>9</v>
      </c>
      <c r="H8" s="4" t="s">
        <v>10</v>
      </c>
      <c r="N8" s="5"/>
    </row>
    <row r="9" spans="1:14" x14ac:dyDescent="0.2">
      <c r="A9" s="6" t="s">
        <v>11</v>
      </c>
      <c r="B9" s="7"/>
      <c r="C9" s="8">
        <v>211</v>
      </c>
      <c r="D9" s="9">
        <v>1700700</v>
      </c>
      <c r="E9" s="9">
        <f>SUM(D9/12*5)</f>
        <v>708625</v>
      </c>
      <c r="F9" s="9">
        <v>806481</v>
      </c>
      <c r="G9" s="10">
        <f>F9/E9*100</f>
        <v>113.80927853236902</v>
      </c>
      <c r="H9" s="11">
        <f t="shared" ref="H9:H37" si="0">E9-F9</f>
        <v>-97856</v>
      </c>
    </row>
    <row r="10" spans="1:14" x14ac:dyDescent="0.2">
      <c r="A10" s="73" t="s">
        <v>12</v>
      </c>
      <c r="B10" s="74"/>
      <c r="C10" s="8">
        <v>213</v>
      </c>
      <c r="D10" s="9">
        <v>513600</v>
      </c>
      <c r="E10" s="9">
        <f t="shared" ref="E10:E37" si="1">SUM(D10/12*5)</f>
        <v>214000</v>
      </c>
      <c r="F10" s="9">
        <v>315285</v>
      </c>
      <c r="G10" s="10">
        <f>F10/E10*100</f>
        <v>147.32943925233647</v>
      </c>
      <c r="H10" s="11">
        <f t="shared" si="0"/>
        <v>-101285</v>
      </c>
    </row>
    <row r="11" spans="1:14" x14ac:dyDescent="0.2">
      <c r="A11" s="73" t="s">
        <v>13</v>
      </c>
      <c r="B11" s="7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14</v>
      </c>
      <c r="B12" s="15"/>
      <c r="C12" s="16">
        <v>221</v>
      </c>
      <c r="D12" s="17">
        <v>51600</v>
      </c>
      <c r="E12" s="9">
        <f t="shared" si="1"/>
        <v>21500</v>
      </c>
      <c r="F12" s="17">
        <v>14923</v>
      </c>
      <c r="G12" s="10">
        <f>F12/E12*100</f>
        <v>69.409302325581393</v>
      </c>
      <c r="H12" s="11">
        <f t="shared" si="0"/>
        <v>6577</v>
      </c>
    </row>
    <row r="13" spans="1:14" x14ac:dyDescent="0.2">
      <c r="A13" s="18" t="s">
        <v>15</v>
      </c>
      <c r="B13" s="18"/>
      <c r="C13" s="19" t="s">
        <v>16</v>
      </c>
      <c r="D13" s="9">
        <v>2500</v>
      </c>
      <c r="E13" s="9">
        <f t="shared" si="1"/>
        <v>1041.6666666666667</v>
      </c>
      <c r="F13" s="9"/>
      <c r="G13" s="20"/>
      <c r="H13" s="11">
        <f t="shared" si="0"/>
        <v>1041.6666666666667</v>
      </c>
    </row>
    <row r="14" spans="1:14" x14ac:dyDescent="0.2">
      <c r="A14" s="18" t="s">
        <v>17</v>
      </c>
      <c r="B14" s="18"/>
      <c r="C14" s="19" t="s">
        <v>18</v>
      </c>
      <c r="D14" s="9">
        <v>3600</v>
      </c>
      <c r="E14" s="9">
        <f t="shared" si="1"/>
        <v>1500</v>
      </c>
      <c r="F14" s="9">
        <v>1950</v>
      </c>
      <c r="G14" s="20"/>
      <c r="H14" s="11">
        <f>E14-F14</f>
        <v>-450</v>
      </c>
    </row>
    <row r="15" spans="1:14" x14ac:dyDescent="0.2">
      <c r="A15" s="14" t="s">
        <v>23</v>
      </c>
      <c r="B15" s="15"/>
      <c r="C15" s="19" t="s">
        <v>24</v>
      </c>
      <c r="D15" s="9">
        <v>45100</v>
      </c>
      <c r="E15" s="9">
        <f t="shared" si="1"/>
        <v>18791.666666666668</v>
      </c>
      <c r="F15" s="9">
        <v>28450</v>
      </c>
      <c r="G15" s="10">
        <f t="shared" ref="G15:G21" si="2">F15/E15*100</f>
        <v>151.3968957871397</v>
      </c>
      <c r="H15" s="11">
        <f t="shared" ref="H15" si="3">E15-F15</f>
        <v>-9658.3333333333321</v>
      </c>
    </row>
    <row r="16" spans="1:14" x14ac:dyDescent="0.2">
      <c r="A16" s="73" t="s">
        <v>19</v>
      </c>
      <c r="B16" s="74"/>
      <c r="C16" s="19" t="s">
        <v>20</v>
      </c>
      <c r="D16" s="9">
        <v>58500</v>
      </c>
      <c r="E16" s="9">
        <f t="shared" si="1"/>
        <v>24375</v>
      </c>
      <c r="F16" s="9">
        <v>40289</v>
      </c>
      <c r="G16" s="10">
        <f t="shared" si="2"/>
        <v>165.28820512820513</v>
      </c>
      <c r="H16" s="11">
        <f>E16-F16</f>
        <v>-15914</v>
      </c>
    </row>
    <row r="17" spans="1:8" x14ac:dyDescent="0.2">
      <c r="A17" s="73" t="s">
        <v>21</v>
      </c>
      <c r="B17" s="74"/>
      <c r="C17" s="19" t="s">
        <v>22</v>
      </c>
      <c r="D17" s="9">
        <v>18000</v>
      </c>
      <c r="E17" s="9">
        <f t="shared" si="1"/>
        <v>7500</v>
      </c>
      <c r="F17" s="9">
        <v>0</v>
      </c>
      <c r="G17" s="10">
        <f t="shared" si="2"/>
        <v>0</v>
      </c>
      <c r="H17" s="11">
        <f>E17-F17</f>
        <v>7500</v>
      </c>
    </row>
    <row r="18" spans="1:8" x14ac:dyDescent="0.2">
      <c r="A18" s="73" t="s">
        <v>86</v>
      </c>
      <c r="B18" s="74"/>
      <c r="C18" s="19" t="s">
        <v>85</v>
      </c>
      <c r="D18" s="9">
        <v>6430</v>
      </c>
      <c r="E18" s="9">
        <f t="shared" si="1"/>
        <v>2679.166666666667</v>
      </c>
      <c r="F18" s="9">
        <v>1727</v>
      </c>
      <c r="G18" s="10">
        <f t="shared" ref="G18" si="4">F18/E18*100</f>
        <v>64.460342146189731</v>
      </c>
      <c r="H18" s="11">
        <f>E18-F18</f>
        <v>952.16666666666697</v>
      </c>
    </row>
    <row r="19" spans="1:8" x14ac:dyDescent="0.2">
      <c r="A19" s="21" t="s">
        <v>25</v>
      </c>
      <c r="B19" s="22"/>
      <c r="C19" s="23">
        <v>225</v>
      </c>
      <c r="D19" s="24">
        <v>114000</v>
      </c>
      <c r="E19" s="9">
        <f t="shared" si="1"/>
        <v>47500</v>
      </c>
      <c r="F19" s="24">
        <v>22897</v>
      </c>
      <c r="G19" s="10">
        <f t="shared" si="2"/>
        <v>48.204210526315791</v>
      </c>
      <c r="H19" s="11">
        <f>E19-F19</f>
        <v>24603</v>
      </c>
    </row>
    <row r="20" spans="1:8" x14ac:dyDescent="0.2">
      <c r="A20" s="21" t="s">
        <v>26</v>
      </c>
      <c r="B20" s="22"/>
      <c r="C20" s="23">
        <v>226</v>
      </c>
      <c r="D20" s="24">
        <v>41970</v>
      </c>
      <c r="E20" s="9">
        <f t="shared" si="1"/>
        <v>17487.5</v>
      </c>
      <c r="F20" s="24">
        <v>9044</v>
      </c>
      <c r="G20" s="10">
        <f t="shared" si="2"/>
        <v>51.716940671908503</v>
      </c>
      <c r="H20" s="11">
        <f t="shared" si="0"/>
        <v>8443.5</v>
      </c>
    </row>
    <row r="21" spans="1:8" x14ac:dyDescent="0.2">
      <c r="A21" s="21" t="s">
        <v>27</v>
      </c>
      <c r="B21" s="22"/>
      <c r="C21" s="18">
        <v>227</v>
      </c>
      <c r="D21" s="9">
        <v>5000</v>
      </c>
      <c r="E21" s="9">
        <f t="shared" si="1"/>
        <v>2083.3333333333335</v>
      </c>
      <c r="F21" s="9"/>
      <c r="G21" s="10">
        <f t="shared" si="2"/>
        <v>0</v>
      </c>
      <c r="H21" s="11">
        <f>E21-F21</f>
        <v>2083.3333333333335</v>
      </c>
    </row>
    <row r="22" spans="1:8" ht="12" customHeight="1" x14ac:dyDescent="0.2">
      <c r="A22" s="141" t="s">
        <v>30</v>
      </c>
      <c r="B22" s="142"/>
      <c r="C22" s="25" t="s">
        <v>31</v>
      </c>
      <c r="D22" s="26">
        <v>147600</v>
      </c>
      <c r="E22" s="9">
        <f t="shared" si="1"/>
        <v>61500</v>
      </c>
      <c r="F22" s="26">
        <v>78859</v>
      </c>
      <c r="G22" s="10">
        <f>SUM(F22/E22*100)</f>
        <v>128.22601626016262</v>
      </c>
      <c r="H22" s="11">
        <f t="shared" ref="H22:H23" si="5">E22-F22</f>
        <v>-17359</v>
      </c>
    </row>
    <row r="23" spans="1:8" x14ac:dyDescent="0.2">
      <c r="A23" s="6" t="s">
        <v>32</v>
      </c>
      <c r="B23" s="7"/>
      <c r="C23" s="25">
        <v>346</v>
      </c>
      <c r="D23" s="26">
        <v>63400</v>
      </c>
      <c r="E23" s="9">
        <f t="shared" si="1"/>
        <v>26416.666666666664</v>
      </c>
      <c r="F23" s="26">
        <v>21385</v>
      </c>
      <c r="G23" s="10">
        <f>F23/E23*100</f>
        <v>80.952681388012621</v>
      </c>
      <c r="H23" s="11">
        <f t="shared" si="5"/>
        <v>5031.6666666666642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40000</v>
      </c>
      <c r="F24" s="9">
        <v>21400</v>
      </c>
      <c r="G24" s="10">
        <f>SUM(F24/E24*100)</f>
        <v>53.5</v>
      </c>
      <c r="H24" s="11">
        <f>E24-F24</f>
        <v>18600</v>
      </c>
    </row>
    <row r="25" spans="1:8" x14ac:dyDescent="0.2">
      <c r="A25" s="73" t="s">
        <v>29</v>
      </c>
      <c r="B25" s="74"/>
      <c r="C25" s="25">
        <v>312</v>
      </c>
      <c r="D25" s="26">
        <v>50000</v>
      </c>
      <c r="E25" s="9">
        <f t="shared" si="1"/>
        <v>20833.333333333336</v>
      </c>
      <c r="F25" s="26"/>
      <c r="G25" s="10">
        <f>SUM(F25/E25*100)</f>
        <v>0</v>
      </c>
      <c r="H25" s="11">
        <f t="shared" si="0"/>
        <v>20833.333333333336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3125</v>
      </c>
      <c r="F26" s="28"/>
      <c r="G26" s="10"/>
      <c r="H26" s="11">
        <f>E26-F26</f>
        <v>3125</v>
      </c>
    </row>
    <row r="27" spans="1:8" x14ac:dyDescent="0.2">
      <c r="A27" s="21" t="s">
        <v>35</v>
      </c>
      <c r="B27" s="22"/>
      <c r="C27" s="27" t="s">
        <v>36</v>
      </c>
      <c r="D27" s="28">
        <v>207900</v>
      </c>
      <c r="E27" s="9">
        <f t="shared" si="1"/>
        <v>86625</v>
      </c>
      <c r="F27" s="28">
        <v>78174</v>
      </c>
      <c r="G27" s="10">
        <f>F27/E27*100</f>
        <v>90.244155844155856</v>
      </c>
      <c r="H27" s="11">
        <f t="shared" si="0"/>
        <v>8451</v>
      </c>
    </row>
    <row r="28" spans="1:8" x14ac:dyDescent="0.2">
      <c r="A28" s="143" t="s">
        <v>37</v>
      </c>
      <c r="B28" s="144"/>
      <c r="C28" s="27" t="s">
        <v>38</v>
      </c>
      <c r="D28" s="28">
        <v>57217</v>
      </c>
      <c r="E28" s="9">
        <f t="shared" si="1"/>
        <v>23840.416666666664</v>
      </c>
      <c r="F28" s="28">
        <v>11888</v>
      </c>
      <c r="G28" s="10">
        <v>0</v>
      </c>
      <c r="H28" s="11">
        <f t="shared" si="0"/>
        <v>11952.416666666664</v>
      </c>
    </row>
    <row r="29" spans="1:8" x14ac:dyDescent="0.2">
      <c r="A29" s="73" t="s">
        <v>39</v>
      </c>
      <c r="B29" s="74"/>
      <c r="C29" s="29" t="s">
        <v>40</v>
      </c>
      <c r="D29" s="9">
        <v>5000</v>
      </c>
      <c r="E29" s="9">
        <f t="shared" si="1"/>
        <v>2083.3333333333335</v>
      </c>
      <c r="F29" s="9"/>
      <c r="G29" s="10">
        <f>SUM(F29/E29*100)</f>
        <v>0</v>
      </c>
      <c r="H29" s="11">
        <f>E29-F29</f>
        <v>2083.3333333333335</v>
      </c>
    </row>
    <row r="30" spans="1:8" x14ac:dyDescent="0.2">
      <c r="A30" s="73" t="s">
        <v>41</v>
      </c>
      <c r="B30" s="74"/>
      <c r="C30" s="29" t="s">
        <v>42</v>
      </c>
      <c r="D30" s="9">
        <v>763000</v>
      </c>
      <c r="E30" s="9">
        <f t="shared" si="1"/>
        <v>317916.66666666669</v>
      </c>
      <c r="F30" s="9">
        <v>164979</v>
      </c>
      <c r="G30" s="10">
        <f>SUM(F30/E30*100)</f>
        <v>51.893787680209691</v>
      </c>
      <c r="H30" s="11">
        <f>E30-F30</f>
        <v>152937.66666666669</v>
      </c>
    </row>
    <row r="31" spans="1:8" x14ac:dyDescent="0.2">
      <c r="A31" s="73" t="s">
        <v>39</v>
      </c>
      <c r="B31" s="74"/>
      <c r="C31" s="29" t="s">
        <v>43</v>
      </c>
      <c r="D31" s="9">
        <v>89000</v>
      </c>
      <c r="E31" s="9">
        <f t="shared" si="1"/>
        <v>37083.333333333336</v>
      </c>
      <c r="F31" s="9">
        <v>85435</v>
      </c>
      <c r="G31" s="10"/>
      <c r="H31" s="11">
        <f>E31-F31</f>
        <v>-48351.666666666664</v>
      </c>
    </row>
    <row r="32" spans="1:8" x14ac:dyDescent="0.2">
      <c r="A32" s="73" t="s">
        <v>44</v>
      </c>
      <c r="B32" s="74"/>
      <c r="C32" s="29" t="s">
        <v>45</v>
      </c>
      <c r="D32" s="9">
        <v>84798</v>
      </c>
      <c r="E32" s="9">
        <f t="shared" si="1"/>
        <v>35332.5</v>
      </c>
      <c r="F32" s="9">
        <v>50411</v>
      </c>
      <c r="G32" s="10">
        <f>SUM(F32/E32*100)</f>
        <v>142.67600650958749</v>
      </c>
      <c r="H32" s="11">
        <f>E32-F32</f>
        <v>-15078.5</v>
      </c>
    </row>
    <row r="33" spans="1:8" x14ac:dyDescent="0.2">
      <c r="A33" s="73" t="s">
        <v>46</v>
      </c>
      <c r="B33" s="74"/>
      <c r="C33" s="29" t="s">
        <v>47</v>
      </c>
      <c r="D33" s="9">
        <v>5030580</v>
      </c>
      <c r="E33" s="9">
        <f t="shared" si="1"/>
        <v>2096075</v>
      </c>
      <c r="F33" s="9">
        <v>595254</v>
      </c>
      <c r="G33" s="10">
        <f>SUM(F33/E33*100)</f>
        <v>28.39850673282206</v>
      </c>
      <c r="H33" s="11">
        <f t="shared" si="0"/>
        <v>1500821</v>
      </c>
    </row>
    <row r="34" spans="1:8" x14ac:dyDescent="0.2">
      <c r="A34" s="73" t="s">
        <v>48</v>
      </c>
      <c r="B34" s="74"/>
      <c r="C34" s="29" t="s">
        <v>49</v>
      </c>
      <c r="D34" s="9">
        <v>303800</v>
      </c>
      <c r="E34" s="9">
        <f t="shared" si="1"/>
        <v>126583.33333333334</v>
      </c>
      <c r="F34" s="9"/>
      <c r="G34" s="10">
        <f>SUM(F34/E34*100)</f>
        <v>0</v>
      </c>
      <c r="H34" s="11">
        <f>E34-F34</f>
        <v>126583.33333333334</v>
      </c>
    </row>
    <row r="35" spans="1:8" ht="12.75" customHeight="1" x14ac:dyDescent="0.2">
      <c r="A35" s="71" t="s">
        <v>50</v>
      </c>
      <c r="B35" s="72"/>
      <c r="C35" s="23"/>
      <c r="D35" s="28">
        <f>SUM(D9:D34)</f>
        <v>9466795</v>
      </c>
      <c r="E35" s="9">
        <f t="shared" si="1"/>
        <v>3944497.916666667</v>
      </c>
      <c r="F35" s="28">
        <f>SUM(F9:F34)</f>
        <v>2348831</v>
      </c>
      <c r="G35" s="10">
        <f>F35/E35*100</f>
        <v>59.547020929469788</v>
      </c>
      <c r="H35" s="11">
        <f t="shared" si="0"/>
        <v>1595666.916666667</v>
      </c>
    </row>
    <row r="36" spans="1:8" x14ac:dyDescent="0.2">
      <c r="A36" s="68" t="s">
        <v>51</v>
      </c>
      <c r="B36" s="69"/>
      <c r="C36" s="8"/>
      <c r="D36" s="34">
        <v>827725</v>
      </c>
      <c r="E36" s="9">
        <f t="shared" si="1"/>
        <v>344885.41666666663</v>
      </c>
      <c r="F36" s="34">
        <v>398516</v>
      </c>
      <c r="G36" s="10">
        <f>F36/E36*100</f>
        <v>115.55026125826815</v>
      </c>
      <c r="H36" s="11">
        <f t="shared" si="0"/>
        <v>-53630.583333333372</v>
      </c>
    </row>
    <row r="37" spans="1:8" x14ac:dyDescent="0.2">
      <c r="A37" s="135" t="s">
        <v>52</v>
      </c>
      <c r="B37" s="136"/>
      <c r="C37" s="35"/>
      <c r="D37" s="36">
        <v>2090275</v>
      </c>
      <c r="E37" s="9">
        <f t="shared" si="1"/>
        <v>870947.91666666674</v>
      </c>
      <c r="F37" s="36">
        <v>964175</v>
      </c>
      <c r="G37" s="10">
        <f>F37/E37*100</f>
        <v>110.70409395892884</v>
      </c>
      <c r="H37" s="37">
        <f t="shared" si="0"/>
        <v>-93227.083333333256</v>
      </c>
    </row>
    <row r="39" spans="1:8" ht="27" customHeight="1" x14ac:dyDescent="0.2">
      <c r="A39" s="139" t="s">
        <v>53</v>
      </c>
      <c r="B39" s="140"/>
      <c r="C39" s="4" t="s">
        <v>54</v>
      </c>
      <c r="D39" s="4" t="s">
        <v>55</v>
      </c>
      <c r="E39" s="4" t="s">
        <v>56</v>
      </c>
      <c r="F39" s="4" t="s">
        <v>9</v>
      </c>
      <c r="G39" s="4" t="s">
        <v>57</v>
      </c>
      <c r="H39" s="4"/>
    </row>
    <row r="40" spans="1:8" ht="12.75" customHeight="1" x14ac:dyDescent="0.2">
      <c r="A40" s="38" t="s">
        <v>58</v>
      </c>
      <c r="B40" s="39"/>
      <c r="C40" s="28">
        <v>1832100</v>
      </c>
      <c r="D40" s="34">
        <f>SUM(C40/12*5)</f>
        <v>763375</v>
      </c>
      <c r="E40" s="28">
        <v>763375</v>
      </c>
      <c r="F40" s="28">
        <f t="shared" ref="F40:F45" si="6">SUM(E40/D40*100)</f>
        <v>100</v>
      </c>
      <c r="G40" s="40">
        <f>E40-D40</f>
        <v>0</v>
      </c>
      <c r="H40" s="41"/>
    </row>
    <row r="41" spans="1:8" ht="12.75" customHeight="1" x14ac:dyDescent="0.2">
      <c r="A41" s="135" t="s">
        <v>59</v>
      </c>
      <c r="B41" s="136"/>
      <c r="C41" s="28">
        <v>1590981</v>
      </c>
      <c r="D41" s="34">
        <f t="shared" ref="D41:D56" si="7">SUM(C41/12*5)</f>
        <v>662908.75</v>
      </c>
      <c r="E41" s="28">
        <v>0</v>
      </c>
      <c r="F41" s="28"/>
      <c r="G41" s="40">
        <f>SUM(E41-D41)</f>
        <v>-662908.75</v>
      </c>
      <c r="H41" s="41"/>
    </row>
    <row r="42" spans="1:8" ht="12.75" customHeight="1" x14ac:dyDescent="0.2">
      <c r="A42" s="135" t="s">
        <v>60</v>
      </c>
      <c r="B42" s="136"/>
      <c r="C42" s="28">
        <v>207900</v>
      </c>
      <c r="D42" s="34">
        <f t="shared" si="7"/>
        <v>86625</v>
      </c>
      <c r="E42" s="28">
        <v>103950</v>
      </c>
      <c r="F42" s="28">
        <f t="shared" si="6"/>
        <v>120</v>
      </c>
      <c r="G42" s="40">
        <f t="shared" ref="G42:G58" si="8">SUM(E42-D42)</f>
        <v>17325</v>
      </c>
      <c r="H42" s="41"/>
    </row>
    <row r="43" spans="1:8" ht="12.75" customHeight="1" x14ac:dyDescent="0.2">
      <c r="A43" s="135" t="s">
        <v>61</v>
      </c>
      <c r="B43" s="136"/>
      <c r="C43" s="28">
        <v>763000</v>
      </c>
      <c r="D43" s="34">
        <f t="shared" si="7"/>
        <v>317916.66666666669</v>
      </c>
      <c r="E43" s="28">
        <v>186000</v>
      </c>
      <c r="F43" s="28">
        <f t="shared" si="6"/>
        <v>58.505897771952817</v>
      </c>
      <c r="G43" s="40">
        <f>SUM(E43-D43)</f>
        <v>-131916.66666666669</v>
      </c>
      <c r="H43" s="41"/>
    </row>
    <row r="44" spans="1:8" ht="12.75" customHeight="1" x14ac:dyDescent="0.2">
      <c r="A44" s="135" t="s">
        <v>62</v>
      </c>
      <c r="B44" s="136"/>
      <c r="C44" s="28">
        <v>500000</v>
      </c>
      <c r="D44" s="34">
        <f t="shared" si="7"/>
        <v>208333.33333333331</v>
      </c>
      <c r="E44" s="28">
        <v>250000</v>
      </c>
      <c r="F44" s="28">
        <f t="shared" si="6"/>
        <v>120.00000000000001</v>
      </c>
      <c r="G44" s="40">
        <f t="shared" si="8"/>
        <v>41666.666666666686</v>
      </c>
      <c r="H44" s="41"/>
    </row>
    <row r="45" spans="1:8" ht="12.75" customHeight="1" x14ac:dyDescent="0.2">
      <c r="A45" s="135" t="s">
        <v>63</v>
      </c>
      <c r="B45" s="136"/>
      <c r="C45" s="28">
        <v>679157</v>
      </c>
      <c r="D45" s="34">
        <f t="shared" si="7"/>
        <v>282982.08333333331</v>
      </c>
      <c r="E45" s="28">
        <v>595419</v>
      </c>
      <c r="F45" s="28">
        <f t="shared" si="6"/>
        <v>210.40872728986085</v>
      </c>
      <c r="G45" s="40">
        <f>SUM(E45-D45)</f>
        <v>312436.91666666669</v>
      </c>
      <c r="H45" s="41"/>
    </row>
    <row r="46" spans="1:8" ht="12.75" customHeight="1" x14ac:dyDescent="0.2">
      <c r="A46" s="135" t="s">
        <v>77</v>
      </c>
      <c r="B46" s="136"/>
      <c r="C46" s="28">
        <v>780385</v>
      </c>
      <c r="D46" s="34">
        <f t="shared" si="7"/>
        <v>325160.41666666669</v>
      </c>
      <c r="E46" s="28">
        <v>0</v>
      </c>
      <c r="F46" s="28"/>
      <c r="G46" s="40">
        <f>SUM(E46-D46)</f>
        <v>-325160.41666666669</v>
      </c>
      <c r="H46" s="41"/>
    </row>
    <row r="47" spans="1:8" ht="12.75" customHeight="1" x14ac:dyDescent="0.2">
      <c r="A47" s="135" t="s">
        <v>77</v>
      </c>
      <c r="B47" s="136"/>
      <c r="C47" s="28">
        <v>1459569</v>
      </c>
      <c r="D47" s="34">
        <f t="shared" si="7"/>
        <v>608153.75</v>
      </c>
      <c r="E47" s="28">
        <v>0</v>
      </c>
      <c r="F47" s="28"/>
      <c r="G47" s="40">
        <f>SUM(E47-D47)</f>
        <v>-608153.75</v>
      </c>
      <c r="H47" s="41"/>
    </row>
    <row r="48" spans="1:8" ht="12.75" customHeight="1" x14ac:dyDescent="0.2">
      <c r="A48" s="135" t="s">
        <v>77</v>
      </c>
      <c r="B48" s="136"/>
      <c r="C48" s="28">
        <v>15453</v>
      </c>
      <c r="D48" s="34">
        <f t="shared" si="7"/>
        <v>6438.75</v>
      </c>
      <c r="E48" s="28">
        <v>0</v>
      </c>
      <c r="F48" s="28"/>
      <c r="G48" s="40">
        <f>SUM(E48-D48)</f>
        <v>-6438.75</v>
      </c>
      <c r="H48" s="41"/>
    </row>
    <row r="49" spans="1:8" x14ac:dyDescent="0.2">
      <c r="A49" s="68" t="s">
        <v>65</v>
      </c>
      <c r="B49" s="42"/>
      <c r="C49" s="34">
        <v>98200</v>
      </c>
      <c r="D49" s="34">
        <f t="shared" si="7"/>
        <v>40916.666666666664</v>
      </c>
      <c r="E49" s="34">
        <v>31268</v>
      </c>
      <c r="F49" s="28">
        <f>E49/D49*100</f>
        <v>76.418737270875766</v>
      </c>
      <c r="G49" s="40">
        <f t="shared" si="8"/>
        <v>-9648.6666666666642</v>
      </c>
      <c r="H49" s="40"/>
    </row>
    <row r="50" spans="1:8" ht="12.75" customHeight="1" x14ac:dyDescent="0.2">
      <c r="A50" s="43" t="s">
        <v>66</v>
      </c>
      <c r="B50" s="43"/>
      <c r="C50" s="34">
        <v>114000</v>
      </c>
      <c r="D50" s="34">
        <f t="shared" si="7"/>
        <v>47500</v>
      </c>
      <c r="E50" s="34">
        <v>77776</v>
      </c>
      <c r="F50" s="28">
        <f>E50/D50*100</f>
        <v>163.73894736842104</v>
      </c>
      <c r="G50" s="40">
        <f t="shared" si="8"/>
        <v>30276</v>
      </c>
      <c r="H50" s="40"/>
    </row>
    <row r="51" spans="1:8" ht="12.75" customHeight="1" x14ac:dyDescent="0.2">
      <c r="A51" s="135" t="s">
        <v>67</v>
      </c>
      <c r="B51" s="136"/>
      <c r="C51" s="34">
        <v>78200</v>
      </c>
      <c r="D51" s="34">
        <f t="shared" si="7"/>
        <v>32583.333333333336</v>
      </c>
      <c r="E51" s="34">
        <v>19334</v>
      </c>
      <c r="F51" s="28">
        <f>E51/D51*100</f>
        <v>59.337084398976984</v>
      </c>
      <c r="G51" s="40">
        <f t="shared" si="8"/>
        <v>-13249.333333333336</v>
      </c>
      <c r="H51" s="40"/>
    </row>
    <row r="52" spans="1:8" x14ac:dyDescent="0.2">
      <c r="A52" s="135" t="s">
        <v>68</v>
      </c>
      <c r="B52" s="136"/>
      <c r="C52" s="34">
        <v>125400</v>
      </c>
      <c r="D52" s="34">
        <f t="shared" si="7"/>
        <v>52250</v>
      </c>
      <c r="E52" s="34">
        <v>97760</v>
      </c>
      <c r="F52" s="28">
        <f>SUM(E52/D52*100)</f>
        <v>187.10047846889952</v>
      </c>
      <c r="G52" s="40">
        <f t="shared" si="8"/>
        <v>45510</v>
      </c>
      <c r="H52" s="40"/>
    </row>
    <row r="53" spans="1:8" ht="12.75" customHeight="1" x14ac:dyDescent="0.2">
      <c r="A53" s="135" t="s">
        <v>69</v>
      </c>
      <c r="B53" s="136"/>
      <c r="C53" s="34">
        <v>906400</v>
      </c>
      <c r="D53" s="34">
        <f t="shared" si="7"/>
        <v>377666.66666666663</v>
      </c>
      <c r="E53" s="34">
        <v>83616</v>
      </c>
      <c r="F53" s="28">
        <f>SUM(E53/D53*100)</f>
        <v>22.140158870255959</v>
      </c>
      <c r="G53" s="40">
        <f t="shared" si="8"/>
        <v>-294050.66666666663</v>
      </c>
      <c r="H53" s="40"/>
    </row>
    <row r="54" spans="1:8" ht="12.75" customHeight="1" x14ac:dyDescent="0.2">
      <c r="A54" s="135" t="s">
        <v>70</v>
      </c>
      <c r="B54" s="136"/>
      <c r="C54" s="34">
        <v>7000</v>
      </c>
      <c r="D54" s="34">
        <f t="shared" si="7"/>
        <v>2916.666666666667</v>
      </c>
      <c r="E54" s="34">
        <v>2000</v>
      </c>
      <c r="F54" s="28"/>
      <c r="G54" s="40">
        <f t="shared" si="8"/>
        <v>-916.66666666666697</v>
      </c>
      <c r="H54" s="40"/>
    </row>
    <row r="55" spans="1:8" ht="12.75" customHeight="1" x14ac:dyDescent="0.2">
      <c r="A55" s="135" t="s">
        <v>71</v>
      </c>
      <c r="B55" s="136"/>
      <c r="C55" s="34">
        <v>2600</v>
      </c>
      <c r="D55" s="34">
        <f t="shared" si="7"/>
        <v>1083.3333333333333</v>
      </c>
      <c r="E55" s="34">
        <v>23511</v>
      </c>
      <c r="F55" s="34">
        <f>SUM(E55/D55*100)</f>
        <v>2170.2461538461544</v>
      </c>
      <c r="G55" s="40">
        <f t="shared" ref="G55" si="9">SUM(E55-D55)</f>
        <v>22427.666666666668</v>
      </c>
      <c r="H55" s="40"/>
    </row>
    <row r="56" spans="1:8" ht="12.75" customHeight="1" x14ac:dyDescent="0.2">
      <c r="A56" s="135" t="s">
        <v>81</v>
      </c>
      <c r="B56" s="136"/>
      <c r="C56" s="34">
        <v>250450</v>
      </c>
      <c r="D56" s="34">
        <f t="shared" si="7"/>
        <v>104354.16666666666</v>
      </c>
      <c r="E56" s="34">
        <v>359100</v>
      </c>
      <c r="F56" s="34">
        <f>SUM(E56/D56*100)</f>
        <v>344.1165901377521</v>
      </c>
      <c r="G56" s="40">
        <f t="shared" si="8"/>
        <v>254745.83333333334</v>
      </c>
      <c r="H56" s="40"/>
    </row>
    <row r="57" spans="1:8" x14ac:dyDescent="0.2">
      <c r="A57" s="135" t="s">
        <v>72</v>
      </c>
      <c r="B57" s="136"/>
      <c r="C57" s="34">
        <f>SUM(C49:C56)</f>
        <v>1582250</v>
      </c>
      <c r="D57" s="34">
        <f>SUM(D49:D56)</f>
        <v>659270.83333333326</v>
      </c>
      <c r="E57" s="34">
        <f>SUM(E49:E56)</f>
        <v>694365</v>
      </c>
      <c r="F57" s="44">
        <f>SUM(E57/D57*100)</f>
        <v>105.32317901722233</v>
      </c>
      <c r="G57" s="40">
        <f t="shared" si="8"/>
        <v>35094.166666666744</v>
      </c>
      <c r="H57" s="40"/>
    </row>
    <row r="58" spans="1:8" x14ac:dyDescent="0.2">
      <c r="A58" s="45" t="s">
        <v>73</v>
      </c>
      <c r="B58" s="46"/>
      <c r="C58" s="34">
        <f>SUM(C40,C57,C42,C43,C44,C45,C41,C47,C46,C48)</f>
        <v>9410795</v>
      </c>
      <c r="D58" s="34">
        <f>SUM(D40+D41+D42+D43+D44+D57+D45+D46+D47)</f>
        <v>3914725.833333333</v>
      </c>
      <c r="E58" s="34">
        <f>SUM(E40+E41+E42+E43+E44+E57+E45+E46+E47)</f>
        <v>2593109</v>
      </c>
      <c r="F58" s="34">
        <f>E58/D58*100</f>
        <v>66.239862263662147</v>
      </c>
      <c r="G58" s="40">
        <f t="shared" si="8"/>
        <v>-1321616.833333333</v>
      </c>
      <c r="H58" s="40"/>
    </row>
    <row r="60" spans="1:8" ht="21" customHeight="1" x14ac:dyDescent="0.2">
      <c r="E60" s="145"/>
      <c r="F60" s="145"/>
      <c r="G60" s="145"/>
    </row>
    <row r="61" spans="1:8" ht="12.75" customHeight="1" x14ac:dyDescent="0.2"/>
    <row r="62" spans="1:8" x14ac:dyDescent="0.2">
      <c r="E62" s="145"/>
      <c r="F62" s="145"/>
    </row>
    <row r="63" spans="1:8" ht="12.75" customHeight="1" x14ac:dyDescent="0.2"/>
    <row r="64" spans="1:8" ht="12.75" customHeight="1" x14ac:dyDescent="0.2">
      <c r="A64" s="146"/>
      <c r="B64" s="146"/>
      <c r="C64" s="146"/>
    </row>
    <row r="65" ht="12.75" customHeight="1" x14ac:dyDescent="0.2"/>
  </sheetData>
  <mergeCells count="27">
    <mergeCell ref="A43:B43"/>
    <mergeCell ref="B4:H4"/>
    <mergeCell ref="B5:F5"/>
    <mergeCell ref="C6:F6"/>
    <mergeCell ref="A8:B8"/>
    <mergeCell ref="A24:B24"/>
    <mergeCell ref="A28:B28"/>
    <mergeCell ref="A37:B37"/>
    <mergeCell ref="A39:B39"/>
    <mergeCell ref="A41:B41"/>
    <mergeCell ref="A42:B42"/>
    <mergeCell ref="E62:F62"/>
    <mergeCell ref="A64:C64"/>
    <mergeCell ref="A48:B48"/>
    <mergeCell ref="A22:B22"/>
    <mergeCell ref="A53:B53"/>
    <mergeCell ref="A54:B54"/>
    <mergeCell ref="A55:B55"/>
    <mergeCell ref="A56:B56"/>
    <mergeCell ref="A57:B57"/>
    <mergeCell ref="E60:G60"/>
    <mergeCell ref="A44:B44"/>
    <mergeCell ref="A45:B45"/>
    <mergeCell ref="A46:B46"/>
    <mergeCell ref="A47:B47"/>
    <mergeCell ref="A51:B51"/>
    <mergeCell ref="A52:B52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13" workbookViewId="0">
      <selection activeCell="E50" sqref="E50"/>
    </sheetView>
  </sheetViews>
  <sheetFormatPr defaultRowHeight="12.75" x14ac:dyDescent="0.2"/>
  <cols>
    <col min="1" max="1" width="9.140625" style="76"/>
    <col min="2" max="2" width="13.140625" style="76" customWidth="1"/>
    <col min="3" max="3" width="11.140625" style="76" customWidth="1"/>
    <col min="4" max="4" width="12.5703125" style="76" customWidth="1"/>
    <col min="5" max="6" width="11.85546875" style="76" customWidth="1"/>
    <col min="7" max="7" width="10.5703125" style="76" customWidth="1"/>
    <col min="8" max="8" width="8.85546875" style="76" customWidth="1"/>
    <col min="9" max="16384" width="9.140625" style="76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37" t="s">
        <v>1</v>
      </c>
      <c r="C4" s="137"/>
      <c r="D4" s="137"/>
      <c r="E4" s="137"/>
      <c r="F4" s="137"/>
      <c r="G4" s="137"/>
      <c r="H4" s="137"/>
    </row>
    <row r="5" spans="1:14" x14ac:dyDescent="0.2">
      <c r="B5" s="137" t="s">
        <v>2</v>
      </c>
      <c r="C5" s="137"/>
      <c r="D5" s="137"/>
      <c r="E5" s="137"/>
      <c r="F5" s="137"/>
    </row>
    <row r="6" spans="1:14" x14ac:dyDescent="0.2">
      <c r="C6" s="138" t="s">
        <v>87</v>
      </c>
      <c r="D6" s="138"/>
      <c r="E6" s="138"/>
      <c r="F6" s="138"/>
    </row>
    <row r="7" spans="1:14" x14ac:dyDescent="0.2">
      <c r="A7" s="2"/>
      <c r="B7" s="2"/>
    </row>
    <row r="8" spans="1:14" ht="45.75" customHeight="1" x14ac:dyDescent="0.2">
      <c r="A8" s="139" t="s">
        <v>4</v>
      </c>
      <c r="B8" s="140"/>
      <c r="C8" s="79" t="s">
        <v>5</v>
      </c>
      <c r="D8" s="4" t="s">
        <v>6</v>
      </c>
      <c r="E8" s="4" t="s">
        <v>88</v>
      </c>
      <c r="F8" s="4" t="s">
        <v>89</v>
      </c>
      <c r="G8" s="4" t="s">
        <v>9</v>
      </c>
      <c r="H8" s="4" t="s">
        <v>10</v>
      </c>
      <c r="N8" s="5"/>
    </row>
    <row r="9" spans="1:14" x14ac:dyDescent="0.2">
      <c r="A9" s="6" t="s">
        <v>11</v>
      </c>
      <c r="B9" s="7"/>
      <c r="C9" s="8">
        <v>211</v>
      </c>
      <c r="D9" s="9">
        <v>1700700</v>
      </c>
      <c r="E9" s="9">
        <f>SUM(D9/12*6)</f>
        <v>850350</v>
      </c>
      <c r="F9" s="9">
        <v>920089</v>
      </c>
      <c r="G9" s="10">
        <f>F9/E9*100</f>
        <v>108.2012112659493</v>
      </c>
      <c r="H9" s="11">
        <f t="shared" ref="H9:H37" si="0">E9-F9</f>
        <v>-69739</v>
      </c>
    </row>
    <row r="10" spans="1:14" x14ac:dyDescent="0.2">
      <c r="A10" s="82" t="s">
        <v>12</v>
      </c>
      <c r="B10" s="83"/>
      <c r="C10" s="8">
        <v>213</v>
      </c>
      <c r="D10" s="9">
        <v>513600</v>
      </c>
      <c r="E10" s="9">
        <f t="shared" ref="E10:E37" si="1">SUM(D10/12*6)</f>
        <v>256800</v>
      </c>
      <c r="F10" s="9">
        <v>303336</v>
      </c>
      <c r="G10" s="10">
        <f>F10/E10*100</f>
        <v>118.12149532710281</v>
      </c>
      <c r="H10" s="11">
        <f t="shared" si="0"/>
        <v>-46536</v>
      </c>
    </row>
    <row r="11" spans="1:14" x14ac:dyDescent="0.2">
      <c r="A11" s="82" t="s">
        <v>13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14</v>
      </c>
      <c r="B12" s="15"/>
      <c r="C12" s="16">
        <v>221</v>
      </c>
      <c r="D12" s="17">
        <v>51600</v>
      </c>
      <c r="E12" s="9">
        <f t="shared" si="1"/>
        <v>25800</v>
      </c>
      <c r="F12" s="17">
        <v>18607</v>
      </c>
      <c r="G12" s="10">
        <f>F12/E12*100</f>
        <v>72.120155038759691</v>
      </c>
      <c r="H12" s="11">
        <f t="shared" si="0"/>
        <v>7193</v>
      </c>
    </row>
    <row r="13" spans="1:14" x14ac:dyDescent="0.2">
      <c r="A13" s="18" t="s">
        <v>15</v>
      </c>
      <c r="B13" s="18"/>
      <c r="C13" s="19" t="s">
        <v>16</v>
      </c>
      <c r="D13" s="9">
        <v>2500</v>
      </c>
      <c r="E13" s="9">
        <f t="shared" si="1"/>
        <v>1250</v>
      </c>
      <c r="F13" s="9"/>
      <c r="G13" s="20"/>
      <c r="H13" s="11">
        <f t="shared" si="0"/>
        <v>1250</v>
      </c>
    </row>
    <row r="14" spans="1:14" x14ac:dyDescent="0.2">
      <c r="A14" s="18" t="s">
        <v>17</v>
      </c>
      <c r="B14" s="18"/>
      <c r="C14" s="19" t="s">
        <v>18</v>
      </c>
      <c r="D14" s="9">
        <v>3600</v>
      </c>
      <c r="E14" s="9">
        <f t="shared" si="1"/>
        <v>1800</v>
      </c>
      <c r="F14" s="9">
        <v>1950</v>
      </c>
      <c r="G14" s="20"/>
      <c r="H14" s="11">
        <f>E14-F14</f>
        <v>-150</v>
      </c>
    </row>
    <row r="15" spans="1:14" x14ac:dyDescent="0.2">
      <c r="A15" s="14" t="s">
        <v>23</v>
      </c>
      <c r="B15" s="15"/>
      <c r="C15" s="19" t="s">
        <v>24</v>
      </c>
      <c r="D15" s="9">
        <v>45100</v>
      </c>
      <c r="E15" s="9">
        <f t="shared" si="1"/>
        <v>22550</v>
      </c>
      <c r="F15" s="9">
        <v>28450</v>
      </c>
      <c r="G15" s="10">
        <f t="shared" ref="G15:G21" si="2">F15/E15*100</f>
        <v>126.16407982261642</v>
      </c>
      <c r="H15" s="11">
        <f t="shared" ref="H15" si="3">E15-F15</f>
        <v>-5900</v>
      </c>
    </row>
    <row r="16" spans="1:14" x14ac:dyDescent="0.2">
      <c r="A16" s="82" t="s">
        <v>19</v>
      </c>
      <c r="B16" s="83"/>
      <c r="C16" s="19" t="s">
        <v>20</v>
      </c>
      <c r="D16" s="9">
        <v>58500</v>
      </c>
      <c r="E16" s="9">
        <f t="shared" si="1"/>
        <v>29250</v>
      </c>
      <c r="F16" s="9">
        <v>40289</v>
      </c>
      <c r="G16" s="10">
        <f t="shared" si="2"/>
        <v>137.74017094017094</v>
      </c>
      <c r="H16" s="11">
        <f>E16-F16</f>
        <v>-11039</v>
      </c>
    </row>
    <row r="17" spans="1:8" x14ac:dyDescent="0.2">
      <c r="A17" s="82" t="s">
        <v>21</v>
      </c>
      <c r="B17" s="83"/>
      <c r="C17" s="19" t="s">
        <v>22</v>
      </c>
      <c r="D17" s="9">
        <v>18000</v>
      </c>
      <c r="E17" s="9">
        <f t="shared" si="1"/>
        <v>9000</v>
      </c>
      <c r="F17" s="9">
        <v>0</v>
      </c>
      <c r="G17" s="10">
        <f t="shared" si="2"/>
        <v>0</v>
      </c>
      <c r="H17" s="11">
        <f>E17-F17</f>
        <v>9000</v>
      </c>
    </row>
    <row r="18" spans="1:8" x14ac:dyDescent="0.2">
      <c r="A18" s="82" t="s">
        <v>86</v>
      </c>
      <c r="B18" s="83"/>
      <c r="C18" s="19" t="s">
        <v>85</v>
      </c>
      <c r="D18" s="9">
        <v>6430</v>
      </c>
      <c r="E18" s="9">
        <f t="shared" si="1"/>
        <v>3215</v>
      </c>
      <c r="F18" s="9">
        <v>1727</v>
      </c>
      <c r="G18" s="10">
        <f t="shared" si="2"/>
        <v>53.71695178849145</v>
      </c>
      <c r="H18" s="11">
        <f>E18-F18</f>
        <v>1488</v>
      </c>
    </row>
    <row r="19" spans="1:8" x14ac:dyDescent="0.2">
      <c r="A19" s="21" t="s">
        <v>25</v>
      </c>
      <c r="B19" s="22"/>
      <c r="C19" s="23">
        <v>225</v>
      </c>
      <c r="D19" s="24">
        <v>114000</v>
      </c>
      <c r="E19" s="9">
        <f t="shared" si="1"/>
        <v>57000</v>
      </c>
      <c r="F19" s="24">
        <v>23591</v>
      </c>
      <c r="G19" s="10">
        <f t="shared" si="2"/>
        <v>41.387719298245614</v>
      </c>
      <c r="H19" s="11">
        <f>E19-F19</f>
        <v>33409</v>
      </c>
    </row>
    <row r="20" spans="1:8" x14ac:dyDescent="0.2">
      <c r="A20" s="21" t="s">
        <v>26</v>
      </c>
      <c r="B20" s="22"/>
      <c r="C20" s="23">
        <v>226</v>
      </c>
      <c r="D20" s="24">
        <v>41970</v>
      </c>
      <c r="E20" s="9">
        <f t="shared" si="1"/>
        <v>20985</v>
      </c>
      <c r="F20" s="24">
        <v>12044</v>
      </c>
      <c r="G20" s="10">
        <f t="shared" si="2"/>
        <v>57.393376221110316</v>
      </c>
      <c r="H20" s="11">
        <f t="shared" si="0"/>
        <v>8941</v>
      </c>
    </row>
    <row r="21" spans="1:8" x14ac:dyDescent="0.2">
      <c r="A21" s="21" t="s">
        <v>27</v>
      </c>
      <c r="B21" s="22"/>
      <c r="C21" s="18">
        <v>227</v>
      </c>
      <c r="D21" s="9">
        <v>5000</v>
      </c>
      <c r="E21" s="9">
        <f t="shared" si="1"/>
        <v>2500</v>
      </c>
      <c r="F21" s="9"/>
      <c r="G21" s="10">
        <f t="shared" si="2"/>
        <v>0</v>
      </c>
      <c r="H21" s="11">
        <f>E21-F21</f>
        <v>2500</v>
      </c>
    </row>
    <row r="22" spans="1:8" ht="12" customHeight="1" x14ac:dyDescent="0.2">
      <c r="A22" s="141" t="s">
        <v>30</v>
      </c>
      <c r="B22" s="142"/>
      <c r="C22" s="25" t="s">
        <v>31</v>
      </c>
      <c r="D22" s="26">
        <v>147600</v>
      </c>
      <c r="E22" s="9">
        <f t="shared" si="1"/>
        <v>73800</v>
      </c>
      <c r="F22" s="26">
        <v>93619</v>
      </c>
      <c r="G22" s="10">
        <f>SUM(F22/E22*100)</f>
        <v>126.85501355013551</v>
      </c>
      <c r="H22" s="11">
        <f t="shared" ref="H22:H23" si="4">E22-F22</f>
        <v>-19819</v>
      </c>
    </row>
    <row r="23" spans="1:8" x14ac:dyDescent="0.2">
      <c r="A23" s="6" t="s">
        <v>32</v>
      </c>
      <c r="B23" s="7"/>
      <c r="C23" s="25">
        <v>346</v>
      </c>
      <c r="D23" s="26">
        <v>63400</v>
      </c>
      <c r="E23" s="9">
        <f t="shared" si="1"/>
        <v>31700</v>
      </c>
      <c r="F23" s="26">
        <v>42618</v>
      </c>
      <c r="G23" s="10">
        <f>F23/E23*100</f>
        <v>134.4416403785489</v>
      </c>
      <c r="H23" s="11">
        <f t="shared" si="4"/>
        <v>-10918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48000</v>
      </c>
      <c r="F24" s="9">
        <v>21400</v>
      </c>
      <c r="G24" s="10">
        <f>SUM(F24/E24*100)</f>
        <v>44.583333333333336</v>
      </c>
      <c r="H24" s="11">
        <f>E24-F24</f>
        <v>26600</v>
      </c>
    </row>
    <row r="25" spans="1:8" x14ac:dyDescent="0.2">
      <c r="A25" s="82" t="s">
        <v>29</v>
      </c>
      <c r="B25" s="83"/>
      <c r="C25" s="25">
        <v>312</v>
      </c>
      <c r="D25" s="26">
        <v>50000</v>
      </c>
      <c r="E25" s="9">
        <f t="shared" si="1"/>
        <v>25000</v>
      </c>
      <c r="F25" s="26"/>
      <c r="G25" s="10">
        <f>SUM(F25/E25*100)</f>
        <v>0</v>
      </c>
      <c r="H25" s="11">
        <f t="shared" si="0"/>
        <v>25000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3750</v>
      </c>
      <c r="F26" s="28"/>
      <c r="G26" s="10"/>
      <c r="H26" s="11">
        <f>E26-F26</f>
        <v>3750</v>
      </c>
    </row>
    <row r="27" spans="1:8" x14ac:dyDescent="0.2">
      <c r="A27" s="21" t="s">
        <v>35</v>
      </c>
      <c r="B27" s="22"/>
      <c r="C27" s="27" t="s">
        <v>36</v>
      </c>
      <c r="D27" s="28">
        <v>207900</v>
      </c>
      <c r="E27" s="9">
        <f t="shared" si="1"/>
        <v>103950</v>
      </c>
      <c r="F27" s="28">
        <v>94688</v>
      </c>
      <c r="G27" s="10">
        <f>F27/E27*100</f>
        <v>91.089947089947088</v>
      </c>
      <c r="H27" s="11">
        <f t="shared" si="0"/>
        <v>9262</v>
      </c>
    </row>
    <row r="28" spans="1:8" x14ac:dyDescent="0.2">
      <c r="A28" s="143" t="s">
        <v>37</v>
      </c>
      <c r="B28" s="144"/>
      <c r="C28" s="27" t="s">
        <v>38</v>
      </c>
      <c r="D28" s="28">
        <v>57217</v>
      </c>
      <c r="E28" s="9">
        <f t="shared" si="1"/>
        <v>28608.5</v>
      </c>
      <c r="F28" s="28">
        <v>11888</v>
      </c>
      <c r="G28" s="10">
        <v>0</v>
      </c>
      <c r="H28" s="11">
        <f t="shared" si="0"/>
        <v>16720.5</v>
      </c>
    </row>
    <row r="29" spans="1:8" x14ac:dyDescent="0.2">
      <c r="A29" s="82" t="s">
        <v>39</v>
      </c>
      <c r="B29" s="83"/>
      <c r="C29" s="29" t="s">
        <v>40</v>
      </c>
      <c r="D29" s="9">
        <v>5000</v>
      </c>
      <c r="E29" s="9">
        <f t="shared" si="1"/>
        <v>2500</v>
      </c>
      <c r="F29" s="9"/>
      <c r="G29" s="10">
        <f>SUM(F29/E29*100)</f>
        <v>0</v>
      </c>
      <c r="H29" s="11">
        <f>E29-F29</f>
        <v>2500</v>
      </c>
    </row>
    <row r="30" spans="1:8" x14ac:dyDescent="0.2">
      <c r="A30" s="82" t="s">
        <v>41</v>
      </c>
      <c r="B30" s="83"/>
      <c r="C30" s="29" t="s">
        <v>42</v>
      </c>
      <c r="D30" s="9">
        <v>763000</v>
      </c>
      <c r="E30" s="9">
        <f t="shared" si="1"/>
        <v>381500</v>
      </c>
      <c r="F30" s="9">
        <v>164979</v>
      </c>
      <c r="G30" s="10">
        <f>SUM(F30/E30*100)</f>
        <v>43.244823066841413</v>
      </c>
      <c r="H30" s="11">
        <f>E30-F30</f>
        <v>216521</v>
      </c>
    </row>
    <row r="31" spans="1:8" x14ac:dyDescent="0.2">
      <c r="A31" s="82" t="s">
        <v>39</v>
      </c>
      <c r="B31" s="83"/>
      <c r="C31" s="29" t="s">
        <v>43</v>
      </c>
      <c r="D31" s="9">
        <v>89000</v>
      </c>
      <c r="E31" s="9">
        <f t="shared" si="1"/>
        <v>44500</v>
      </c>
      <c r="F31" s="9">
        <v>85435</v>
      </c>
      <c r="G31" s="10"/>
      <c r="H31" s="11">
        <f>E31-F31</f>
        <v>-40935</v>
      </c>
    </row>
    <row r="32" spans="1:8" x14ac:dyDescent="0.2">
      <c r="A32" s="82" t="s">
        <v>44</v>
      </c>
      <c r="B32" s="83"/>
      <c r="C32" s="29" t="s">
        <v>45</v>
      </c>
      <c r="D32" s="9">
        <v>84798</v>
      </c>
      <c r="E32" s="9">
        <f t="shared" si="1"/>
        <v>42399</v>
      </c>
      <c r="F32" s="9">
        <v>55313</v>
      </c>
      <c r="G32" s="10">
        <f>SUM(F32/E32*100)</f>
        <v>130.45826552513032</v>
      </c>
      <c r="H32" s="11">
        <f>E32-F32</f>
        <v>-12914</v>
      </c>
    </row>
    <row r="33" spans="1:8" x14ac:dyDescent="0.2">
      <c r="A33" s="82" t="s">
        <v>46</v>
      </c>
      <c r="B33" s="83"/>
      <c r="C33" s="29" t="s">
        <v>47</v>
      </c>
      <c r="D33" s="9">
        <v>4619604</v>
      </c>
      <c r="E33" s="9">
        <f t="shared" si="1"/>
        <v>2309802</v>
      </c>
      <c r="F33" s="9">
        <v>671655</v>
      </c>
      <c r="G33" s="10">
        <f>SUM(F33/E33*100)</f>
        <v>29.078466465956822</v>
      </c>
      <c r="H33" s="11">
        <f t="shared" si="0"/>
        <v>1638147</v>
      </c>
    </row>
    <row r="34" spans="1:8" x14ac:dyDescent="0.2">
      <c r="A34" s="82" t="s">
        <v>48</v>
      </c>
      <c r="B34" s="83"/>
      <c r="C34" s="29" t="s">
        <v>49</v>
      </c>
      <c r="D34" s="9">
        <v>318800</v>
      </c>
      <c r="E34" s="9">
        <f t="shared" si="1"/>
        <v>159400</v>
      </c>
      <c r="F34" s="9">
        <v>26915</v>
      </c>
      <c r="G34" s="10">
        <f>SUM(F34/E34*100)</f>
        <v>16.885194479297365</v>
      </c>
      <c r="H34" s="11">
        <f>E34-F34</f>
        <v>132485</v>
      </c>
    </row>
    <row r="35" spans="1:8" ht="12.75" customHeight="1" x14ac:dyDescent="0.2">
      <c r="A35" s="80" t="s">
        <v>50</v>
      </c>
      <c r="B35" s="81"/>
      <c r="C35" s="23"/>
      <c r="D35" s="28">
        <f>SUM(D9:D34)</f>
        <v>9070819</v>
      </c>
      <c r="E35" s="9">
        <f t="shared" si="1"/>
        <v>4535409.5</v>
      </c>
      <c r="F35" s="28">
        <f>SUM(F9:F34)</f>
        <v>2618593</v>
      </c>
      <c r="G35" s="10">
        <f>F35/E35*100</f>
        <v>57.736638775396131</v>
      </c>
      <c r="H35" s="11">
        <f t="shared" si="0"/>
        <v>1916816.5</v>
      </c>
    </row>
    <row r="36" spans="1:8" x14ac:dyDescent="0.2">
      <c r="A36" s="77" t="s">
        <v>51</v>
      </c>
      <c r="B36" s="78"/>
      <c r="C36" s="8"/>
      <c r="D36" s="34">
        <v>827725</v>
      </c>
      <c r="E36" s="9">
        <f t="shared" si="1"/>
        <v>413862.5</v>
      </c>
      <c r="F36" s="34">
        <v>459826</v>
      </c>
      <c r="G36" s="10">
        <f>F36/E36*100</f>
        <v>111.10598326738955</v>
      </c>
      <c r="H36" s="11">
        <f t="shared" si="0"/>
        <v>-45963.5</v>
      </c>
    </row>
    <row r="37" spans="1:8" x14ac:dyDescent="0.2">
      <c r="A37" s="135" t="s">
        <v>52</v>
      </c>
      <c r="B37" s="136"/>
      <c r="C37" s="35"/>
      <c r="D37" s="36">
        <v>2090275</v>
      </c>
      <c r="E37" s="9">
        <f t="shared" si="1"/>
        <v>1045137.5</v>
      </c>
      <c r="F37" s="36">
        <v>1047895</v>
      </c>
      <c r="G37" s="10">
        <f>F37/E37*100</f>
        <v>100.26384088218056</v>
      </c>
      <c r="H37" s="37">
        <f t="shared" si="0"/>
        <v>-2757.5</v>
      </c>
    </row>
    <row r="39" spans="1:8" ht="27" customHeight="1" x14ac:dyDescent="0.2">
      <c r="A39" s="139" t="s">
        <v>53</v>
      </c>
      <c r="B39" s="140"/>
      <c r="C39" s="4" t="s">
        <v>54</v>
      </c>
      <c r="D39" s="4" t="s">
        <v>55</v>
      </c>
      <c r="E39" s="4" t="s">
        <v>56</v>
      </c>
      <c r="F39" s="4" t="s">
        <v>9</v>
      </c>
      <c r="G39" s="4" t="s">
        <v>57</v>
      </c>
      <c r="H39" s="4"/>
    </row>
    <row r="40" spans="1:8" ht="12.75" customHeight="1" x14ac:dyDescent="0.2">
      <c r="A40" s="38" t="s">
        <v>58</v>
      </c>
      <c r="B40" s="39"/>
      <c r="C40" s="28">
        <v>1832100</v>
      </c>
      <c r="D40" s="34">
        <f>SUM(C40/12*6)</f>
        <v>916050</v>
      </c>
      <c r="E40" s="28">
        <v>916050</v>
      </c>
      <c r="F40" s="28">
        <f t="shared" ref="F40:F45" si="5">SUM(E40/D40*100)</f>
        <v>100</v>
      </c>
      <c r="G40" s="40">
        <f>E40-D40</f>
        <v>0</v>
      </c>
      <c r="H40" s="41"/>
    </row>
    <row r="41" spans="1:8" ht="12.75" customHeight="1" x14ac:dyDescent="0.2">
      <c r="A41" s="135" t="s">
        <v>59</v>
      </c>
      <c r="B41" s="136"/>
      <c r="C41" s="28">
        <v>1590981</v>
      </c>
      <c r="D41" s="34">
        <f t="shared" ref="D41:D56" si="6">SUM(C41/12*6)</f>
        <v>795490.5</v>
      </c>
      <c r="E41" s="28">
        <v>0</v>
      </c>
      <c r="F41" s="28"/>
      <c r="G41" s="40">
        <f>SUM(E41-D41)</f>
        <v>-795490.5</v>
      </c>
      <c r="H41" s="41"/>
    </row>
    <row r="42" spans="1:8" ht="12.75" customHeight="1" x14ac:dyDescent="0.2">
      <c r="A42" s="135" t="s">
        <v>60</v>
      </c>
      <c r="B42" s="136"/>
      <c r="C42" s="28">
        <v>207900</v>
      </c>
      <c r="D42" s="34">
        <f t="shared" si="6"/>
        <v>103950</v>
      </c>
      <c r="E42" s="28">
        <v>103950</v>
      </c>
      <c r="F42" s="28">
        <f t="shared" si="5"/>
        <v>100</v>
      </c>
      <c r="G42" s="40">
        <f t="shared" ref="G42:G58" si="7">SUM(E42-D42)</f>
        <v>0</v>
      </c>
      <c r="H42" s="41"/>
    </row>
    <row r="43" spans="1:8" ht="12.75" customHeight="1" x14ac:dyDescent="0.2">
      <c r="A43" s="135" t="s">
        <v>61</v>
      </c>
      <c r="B43" s="136"/>
      <c r="C43" s="28">
        <v>763000</v>
      </c>
      <c r="D43" s="34">
        <f t="shared" si="6"/>
        <v>381500</v>
      </c>
      <c r="E43" s="28">
        <v>186000</v>
      </c>
      <c r="F43" s="28">
        <f t="shared" si="5"/>
        <v>48.754914809960681</v>
      </c>
      <c r="G43" s="40">
        <f>SUM(E43-D43)</f>
        <v>-195500</v>
      </c>
      <c r="H43" s="41"/>
    </row>
    <row r="44" spans="1:8" ht="12.75" customHeight="1" x14ac:dyDescent="0.2">
      <c r="A44" s="135" t="s">
        <v>62</v>
      </c>
      <c r="B44" s="136"/>
      <c r="C44" s="28">
        <v>500000</v>
      </c>
      <c r="D44" s="34">
        <f t="shared" si="6"/>
        <v>250000</v>
      </c>
      <c r="E44" s="28">
        <v>250000</v>
      </c>
      <c r="F44" s="28">
        <f t="shared" si="5"/>
        <v>100</v>
      </c>
      <c r="G44" s="40">
        <f t="shared" si="7"/>
        <v>0</v>
      </c>
      <c r="H44" s="41"/>
    </row>
    <row r="45" spans="1:8" ht="12.75" customHeight="1" x14ac:dyDescent="0.2">
      <c r="A45" s="135" t="s">
        <v>63</v>
      </c>
      <c r="B45" s="136"/>
      <c r="C45" s="28">
        <v>679157</v>
      </c>
      <c r="D45" s="34">
        <f t="shared" si="6"/>
        <v>339578.5</v>
      </c>
      <c r="E45" s="28">
        <v>595419</v>
      </c>
      <c r="F45" s="28">
        <f t="shared" si="5"/>
        <v>175.34060607488402</v>
      </c>
      <c r="G45" s="40">
        <f>SUM(E45-D45)</f>
        <v>255840.5</v>
      </c>
      <c r="H45" s="41"/>
    </row>
    <row r="46" spans="1:8" ht="12.75" customHeight="1" x14ac:dyDescent="0.2">
      <c r="A46" s="135" t="s">
        <v>77</v>
      </c>
      <c r="B46" s="136"/>
      <c r="C46" s="28">
        <v>360570</v>
      </c>
      <c r="D46" s="34">
        <f t="shared" si="6"/>
        <v>180285</v>
      </c>
      <c r="E46" s="28">
        <v>0</v>
      </c>
      <c r="F46" s="28"/>
      <c r="G46" s="40">
        <f>SUM(E46-D46)</f>
        <v>-180285</v>
      </c>
      <c r="H46" s="41"/>
    </row>
    <row r="47" spans="1:8" ht="12.75" customHeight="1" x14ac:dyDescent="0.2">
      <c r="A47" s="135" t="s">
        <v>77</v>
      </c>
      <c r="B47" s="136"/>
      <c r="C47" s="28">
        <v>1459569</v>
      </c>
      <c r="D47" s="34">
        <f t="shared" si="6"/>
        <v>729784.5</v>
      </c>
      <c r="E47" s="28">
        <v>0</v>
      </c>
      <c r="F47" s="28"/>
      <c r="G47" s="40">
        <f>SUM(E47-D47)</f>
        <v>-729784.5</v>
      </c>
      <c r="H47" s="41"/>
    </row>
    <row r="48" spans="1:8" ht="12.75" customHeight="1" x14ac:dyDescent="0.2">
      <c r="A48" s="135" t="s">
        <v>77</v>
      </c>
      <c r="B48" s="136"/>
      <c r="C48" s="28">
        <v>15453</v>
      </c>
      <c r="D48" s="34">
        <f t="shared" si="6"/>
        <v>7726.5</v>
      </c>
      <c r="E48" s="28">
        <v>45700</v>
      </c>
      <c r="F48" s="28"/>
      <c r="G48" s="40">
        <f>SUM(E48-D48)</f>
        <v>37973.5</v>
      </c>
      <c r="H48" s="41"/>
    </row>
    <row r="49" spans="1:8" x14ac:dyDescent="0.2">
      <c r="A49" s="77" t="s">
        <v>65</v>
      </c>
      <c r="B49" s="42"/>
      <c r="C49" s="34">
        <v>98200</v>
      </c>
      <c r="D49" s="34">
        <f t="shared" si="6"/>
        <v>49100</v>
      </c>
      <c r="E49" s="34">
        <v>38329</v>
      </c>
      <c r="F49" s="28">
        <f>E49/D49*100</f>
        <v>78.063136456211808</v>
      </c>
      <c r="G49" s="40">
        <f t="shared" si="7"/>
        <v>-10771</v>
      </c>
      <c r="H49" s="40"/>
    </row>
    <row r="50" spans="1:8" ht="12.75" customHeight="1" x14ac:dyDescent="0.2">
      <c r="A50" s="43" t="s">
        <v>66</v>
      </c>
      <c r="B50" s="43"/>
      <c r="C50" s="34">
        <v>114000</v>
      </c>
      <c r="D50" s="34">
        <f t="shared" si="6"/>
        <v>57000</v>
      </c>
      <c r="E50" s="34">
        <v>121981</v>
      </c>
      <c r="F50" s="28">
        <f>E50/D50*100</f>
        <v>214.00175438596492</v>
      </c>
      <c r="G50" s="40">
        <f t="shared" si="7"/>
        <v>64981</v>
      </c>
      <c r="H50" s="40"/>
    </row>
    <row r="51" spans="1:8" ht="12.75" customHeight="1" x14ac:dyDescent="0.2">
      <c r="A51" s="135" t="s">
        <v>67</v>
      </c>
      <c r="B51" s="136"/>
      <c r="C51" s="34">
        <v>78200</v>
      </c>
      <c r="D51" s="34">
        <f t="shared" si="6"/>
        <v>39100</v>
      </c>
      <c r="E51" s="34">
        <v>19787</v>
      </c>
      <c r="F51" s="28">
        <f>E51/D51*100</f>
        <v>50.606138107416875</v>
      </c>
      <c r="G51" s="40">
        <f t="shared" si="7"/>
        <v>-19313</v>
      </c>
      <c r="H51" s="40"/>
    </row>
    <row r="52" spans="1:8" x14ac:dyDescent="0.2">
      <c r="A52" s="135" t="s">
        <v>68</v>
      </c>
      <c r="B52" s="136"/>
      <c r="C52" s="34">
        <v>125400</v>
      </c>
      <c r="D52" s="34">
        <f t="shared" si="6"/>
        <v>62700</v>
      </c>
      <c r="E52" s="34">
        <v>103145</v>
      </c>
      <c r="F52" s="28">
        <f>SUM(E52/D52*100)</f>
        <v>164.5055821371611</v>
      </c>
      <c r="G52" s="40">
        <f t="shared" si="7"/>
        <v>40445</v>
      </c>
      <c r="H52" s="40"/>
    </row>
    <row r="53" spans="1:8" ht="12.75" customHeight="1" x14ac:dyDescent="0.2">
      <c r="A53" s="135" t="s">
        <v>69</v>
      </c>
      <c r="B53" s="136"/>
      <c r="C53" s="34">
        <v>906400</v>
      </c>
      <c r="D53" s="34">
        <f t="shared" si="6"/>
        <v>453200</v>
      </c>
      <c r="E53" s="34">
        <v>99567</v>
      </c>
      <c r="F53" s="28">
        <f>SUM(E53/D53*100)</f>
        <v>21.969770520741395</v>
      </c>
      <c r="G53" s="40">
        <f t="shared" si="7"/>
        <v>-353633</v>
      </c>
      <c r="H53" s="40"/>
    </row>
    <row r="54" spans="1:8" ht="12.75" customHeight="1" x14ac:dyDescent="0.2">
      <c r="A54" s="135" t="s">
        <v>70</v>
      </c>
      <c r="B54" s="136"/>
      <c r="C54" s="34">
        <v>7000</v>
      </c>
      <c r="D54" s="34">
        <f t="shared" si="6"/>
        <v>3500</v>
      </c>
      <c r="E54" s="34">
        <v>2600</v>
      </c>
      <c r="F54" s="28"/>
      <c r="G54" s="40">
        <f t="shared" si="7"/>
        <v>-900</v>
      </c>
      <c r="H54" s="40"/>
    </row>
    <row r="55" spans="1:8" ht="12.75" customHeight="1" x14ac:dyDescent="0.2">
      <c r="A55" s="135" t="s">
        <v>71</v>
      </c>
      <c r="B55" s="136"/>
      <c r="C55" s="34">
        <v>2600</v>
      </c>
      <c r="D55" s="34">
        <f t="shared" si="6"/>
        <v>1300</v>
      </c>
      <c r="E55" s="34">
        <v>23511</v>
      </c>
      <c r="F55" s="34">
        <f>SUM(E55/D55*100)</f>
        <v>1808.5384615384617</v>
      </c>
      <c r="G55" s="40">
        <f t="shared" ref="G55" si="8">SUM(E55-D55)</f>
        <v>22211</v>
      </c>
      <c r="H55" s="40"/>
    </row>
    <row r="56" spans="1:8" ht="12.75" customHeight="1" x14ac:dyDescent="0.2">
      <c r="A56" s="135" t="s">
        <v>81</v>
      </c>
      <c r="B56" s="136"/>
      <c r="C56" s="34">
        <v>274290</v>
      </c>
      <c r="D56" s="34">
        <f t="shared" si="6"/>
        <v>137145</v>
      </c>
      <c r="E56" s="34">
        <v>359100</v>
      </c>
      <c r="F56" s="34">
        <f>SUM(E56/D56*100)</f>
        <v>261.83965875533193</v>
      </c>
      <c r="G56" s="40">
        <f t="shared" si="7"/>
        <v>221955</v>
      </c>
      <c r="H56" s="40"/>
    </row>
    <row r="57" spans="1:8" x14ac:dyDescent="0.2">
      <c r="A57" s="135" t="s">
        <v>72</v>
      </c>
      <c r="B57" s="136"/>
      <c r="C57" s="34">
        <f>SUM(C49:C56)</f>
        <v>1606090</v>
      </c>
      <c r="D57" s="34">
        <f>SUM(D49:D56)</f>
        <v>803045</v>
      </c>
      <c r="E57" s="34">
        <f>SUM(E49:E56)</f>
        <v>768020</v>
      </c>
      <c r="F57" s="44">
        <f>SUM(E57/D57*100)</f>
        <v>95.63847605053266</v>
      </c>
      <c r="G57" s="40">
        <f t="shared" si="7"/>
        <v>-35025</v>
      </c>
      <c r="H57" s="40"/>
    </row>
    <row r="58" spans="1:8" x14ac:dyDescent="0.2">
      <c r="A58" s="45" t="s">
        <v>73</v>
      </c>
      <c r="B58" s="46"/>
      <c r="C58" s="34">
        <f>SUM(C40,C57,C42,C43,C44,C45,C41,C47,C46,C48)</f>
        <v>9014820</v>
      </c>
      <c r="D58" s="34">
        <f>SUM(D40+D41+D42+D43+D44+D57+D45+D46+D47)</f>
        <v>4499683.5</v>
      </c>
      <c r="E58" s="34">
        <f>SUM(E40+E41+E42+E43+E44+E57+E45+E46+E47+E48)</f>
        <v>2865139</v>
      </c>
      <c r="F58" s="34">
        <f>E58/D58*100</f>
        <v>63.674233976678586</v>
      </c>
      <c r="G58" s="40">
        <f t="shared" si="7"/>
        <v>-1634544.5</v>
      </c>
      <c r="H58" s="40"/>
    </row>
    <row r="60" spans="1:8" ht="21" customHeight="1" x14ac:dyDescent="0.2">
      <c r="E60" s="145"/>
      <c r="F60" s="145"/>
      <c r="G60" s="145"/>
    </row>
    <row r="61" spans="1:8" ht="12.75" customHeight="1" x14ac:dyDescent="0.2"/>
    <row r="62" spans="1:8" x14ac:dyDescent="0.2">
      <c r="E62" s="145"/>
      <c r="F62" s="145"/>
    </row>
    <row r="63" spans="1:8" ht="12.75" customHeight="1" x14ac:dyDescent="0.2"/>
    <row r="64" spans="1:8" ht="12.75" customHeight="1" x14ac:dyDescent="0.2">
      <c r="A64" s="146"/>
      <c r="B64" s="146"/>
      <c r="C64" s="146"/>
    </row>
    <row r="65" ht="12.75" customHeight="1" x14ac:dyDescent="0.2"/>
  </sheetData>
  <mergeCells count="27">
    <mergeCell ref="E60:G60"/>
    <mergeCell ref="E62:F62"/>
    <mergeCell ref="A64:C64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28" workbookViewId="0">
      <selection activeCell="F9" sqref="F9"/>
    </sheetView>
  </sheetViews>
  <sheetFormatPr defaultRowHeight="12.75" x14ac:dyDescent="0.2"/>
  <cols>
    <col min="1" max="1" width="9.140625" style="91"/>
    <col min="2" max="2" width="13.140625" style="91" customWidth="1"/>
    <col min="3" max="3" width="11.140625" style="91" customWidth="1"/>
    <col min="4" max="4" width="12.5703125" style="91" customWidth="1"/>
    <col min="5" max="6" width="11.85546875" style="91" customWidth="1"/>
    <col min="7" max="7" width="10.5703125" style="91" customWidth="1"/>
    <col min="8" max="8" width="8.85546875" style="91" customWidth="1"/>
    <col min="9" max="16384" width="9.140625" style="9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37" t="s">
        <v>1</v>
      </c>
      <c r="C4" s="137"/>
      <c r="D4" s="137"/>
      <c r="E4" s="137"/>
      <c r="F4" s="137"/>
      <c r="G4" s="137"/>
      <c r="H4" s="137"/>
    </row>
    <row r="5" spans="1:14" x14ac:dyDescent="0.2">
      <c r="B5" s="137" t="s">
        <v>2</v>
      </c>
      <c r="C5" s="137"/>
      <c r="D5" s="137"/>
      <c r="E5" s="137"/>
      <c r="F5" s="137"/>
    </row>
    <row r="6" spans="1:14" x14ac:dyDescent="0.2">
      <c r="C6" s="138" t="s">
        <v>90</v>
      </c>
      <c r="D6" s="138"/>
      <c r="E6" s="138"/>
      <c r="F6" s="138"/>
    </row>
    <row r="7" spans="1:14" x14ac:dyDescent="0.2">
      <c r="A7" s="2"/>
      <c r="B7" s="2"/>
    </row>
    <row r="8" spans="1:14" ht="37.5" customHeight="1" x14ac:dyDescent="0.2">
      <c r="A8" s="139" t="s">
        <v>4</v>
      </c>
      <c r="B8" s="140"/>
      <c r="C8" s="86" t="s">
        <v>5</v>
      </c>
      <c r="D8" s="4" t="s">
        <v>6</v>
      </c>
      <c r="E8" s="4" t="s">
        <v>92</v>
      </c>
      <c r="F8" s="4" t="s">
        <v>93</v>
      </c>
      <c r="G8" s="4" t="s">
        <v>9</v>
      </c>
      <c r="H8" s="4" t="s">
        <v>10</v>
      </c>
      <c r="N8" s="5"/>
    </row>
    <row r="9" spans="1:14" x14ac:dyDescent="0.2">
      <c r="A9" s="6" t="s">
        <v>11</v>
      </c>
      <c r="B9" s="7"/>
      <c r="C9" s="8">
        <v>211</v>
      </c>
      <c r="D9" s="9">
        <v>1700700</v>
      </c>
      <c r="E9" s="9">
        <f>SUM(D9/12*7)</f>
        <v>992075</v>
      </c>
      <c r="F9" s="9">
        <v>1105511</v>
      </c>
      <c r="G9" s="10">
        <f>F9/E9*100</f>
        <v>111.4342161630925</v>
      </c>
      <c r="H9" s="11">
        <f t="shared" ref="H9:H38" si="0">E9-F9</f>
        <v>-113436</v>
      </c>
    </row>
    <row r="10" spans="1:14" x14ac:dyDescent="0.2">
      <c r="A10" s="89" t="s">
        <v>12</v>
      </c>
      <c r="B10" s="90"/>
      <c r="C10" s="8">
        <v>213</v>
      </c>
      <c r="D10" s="9">
        <v>513600</v>
      </c>
      <c r="E10" s="9">
        <f t="shared" ref="E10:E38" si="1">SUM(D10/12*7)</f>
        <v>299600</v>
      </c>
      <c r="F10" s="9">
        <v>366829</v>
      </c>
      <c r="G10" s="10">
        <f>F10/E10*100</f>
        <v>122.43958611481975</v>
      </c>
      <c r="H10" s="11">
        <f t="shared" si="0"/>
        <v>-67229</v>
      </c>
    </row>
    <row r="11" spans="1:14" x14ac:dyDescent="0.2">
      <c r="A11" s="89" t="s">
        <v>13</v>
      </c>
      <c r="B11" s="90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14</v>
      </c>
      <c r="B12" s="15"/>
      <c r="C12" s="16">
        <v>221</v>
      </c>
      <c r="D12" s="17">
        <v>48800</v>
      </c>
      <c r="E12" s="9">
        <f t="shared" si="1"/>
        <v>28466.666666666664</v>
      </c>
      <c r="F12" s="17">
        <v>22239</v>
      </c>
      <c r="G12" s="10">
        <f>F12/E12*100</f>
        <v>78.122950819672127</v>
      </c>
      <c r="H12" s="11">
        <f t="shared" si="0"/>
        <v>6227.6666666666642</v>
      </c>
    </row>
    <row r="13" spans="1:14" x14ac:dyDescent="0.2">
      <c r="A13" s="18" t="s">
        <v>15</v>
      </c>
      <c r="B13" s="18"/>
      <c r="C13" s="19" t="s">
        <v>16</v>
      </c>
      <c r="D13" s="9">
        <v>2500</v>
      </c>
      <c r="E13" s="9">
        <f t="shared" si="1"/>
        <v>1458.3333333333335</v>
      </c>
      <c r="F13" s="9"/>
      <c r="G13" s="20"/>
      <c r="H13" s="11">
        <f t="shared" si="0"/>
        <v>1458.3333333333335</v>
      </c>
    </row>
    <row r="14" spans="1:14" x14ac:dyDescent="0.2">
      <c r="A14" s="18" t="s">
        <v>17</v>
      </c>
      <c r="B14" s="18"/>
      <c r="C14" s="19" t="s">
        <v>18</v>
      </c>
      <c r="D14" s="9">
        <v>3600</v>
      </c>
      <c r="E14" s="9">
        <f t="shared" si="1"/>
        <v>2100</v>
      </c>
      <c r="F14" s="9">
        <v>1950</v>
      </c>
      <c r="G14" s="20"/>
      <c r="H14" s="11">
        <f>E14-F14</f>
        <v>150</v>
      </c>
    </row>
    <row r="15" spans="1:14" x14ac:dyDescent="0.2">
      <c r="A15" s="14" t="s">
        <v>23</v>
      </c>
      <c r="B15" s="15"/>
      <c r="C15" s="19" t="s">
        <v>24</v>
      </c>
      <c r="D15" s="9">
        <v>56950</v>
      </c>
      <c r="E15" s="9">
        <f t="shared" si="1"/>
        <v>33220.833333333328</v>
      </c>
      <c r="F15" s="9">
        <v>35450</v>
      </c>
      <c r="G15" s="10">
        <f t="shared" ref="G15:G21" si="2">F15/E15*100</f>
        <v>106.71014674526529</v>
      </c>
      <c r="H15" s="11">
        <f t="shared" ref="H15" si="3">E15-F15</f>
        <v>-2229.1666666666715</v>
      </c>
    </row>
    <row r="16" spans="1:14" x14ac:dyDescent="0.2">
      <c r="A16" s="89" t="s">
        <v>19</v>
      </c>
      <c r="B16" s="90"/>
      <c r="C16" s="19" t="s">
        <v>20</v>
      </c>
      <c r="D16" s="9">
        <v>58500</v>
      </c>
      <c r="E16" s="9">
        <f t="shared" si="1"/>
        <v>34125</v>
      </c>
      <c r="F16" s="9">
        <v>40289</v>
      </c>
      <c r="G16" s="10">
        <f t="shared" si="2"/>
        <v>118.06300366300366</v>
      </c>
      <c r="H16" s="11">
        <f>E16-F16</f>
        <v>-6164</v>
      </c>
    </row>
    <row r="17" spans="1:8" x14ac:dyDescent="0.2">
      <c r="A17" s="89" t="s">
        <v>21</v>
      </c>
      <c r="B17" s="90"/>
      <c r="C17" s="19" t="s">
        <v>22</v>
      </c>
      <c r="D17" s="9">
        <v>18000</v>
      </c>
      <c r="E17" s="9">
        <f t="shared" si="1"/>
        <v>10500</v>
      </c>
      <c r="F17" s="9">
        <v>0</v>
      </c>
      <c r="G17" s="10">
        <f t="shared" si="2"/>
        <v>0</v>
      </c>
      <c r="H17" s="11">
        <f>E17-F17</f>
        <v>10500</v>
      </c>
    </row>
    <row r="18" spans="1:8" x14ac:dyDescent="0.2">
      <c r="A18" s="89" t="s">
        <v>86</v>
      </c>
      <c r="B18" s="90"/>
      <c r="C18" s="19" t="s">
        <v>85</v>
      </c>
      <c r="D18" s="9">
        <v>6430</v>
      </c>
      <c r="E18" s="9">
        <f t="shared" si="1"/>
        <v>3750.8333333333335</v>
      </c>
      <c r="F18" s="9">
        <v>2025</v>
      </c>
      <c r="G18" s="10">
        <f t="shared" si="2"/>
        <v>53.988002666074209</v>
      </c>
      <c r="H18" s="11">
        <f>E18-F18</f>
        <v>1725.8333333333335</v>
      </c>
    </row>
    <row r="19" spans="1:8" x14ac:dyDescent="0.2">
      <c r="A19" s="21" t="s">
        <v>25</v>
      </c>
      <c r="B19" s="22"/>
      <c r="C19" s="23">
        <v>225</v>
      </c>
      <c r="D19" s="24">
        <v>114000</v>
      </c>
      <c r="E19" s="9">
        <f t="shared" si="1"/>
        <v>66500</v>
      </c>
      <c r="F19" s="24">
        <v>23610</v>
      </c>
      <c r="G19" s="10">
        <f t="shared" si="2"/>
        <v>35.503759398496243</v>
      </c>
      <c r="H19" s="11">
        <f>E19-F19</f>
        <v>42890</v>
      </c>
    </row>
    <row r="20" spans="1:8" x14ac:dyDescent="0.2">
      <c r="A20" s="21" t="s">
        <v>26</v>
      </c>
      <c r="B20" s="22"/>
      <c r="C20" s="23">
        <v>226</v>
      </c>
      <c r="D20" s="24">
        <v>34804</v>
      </c>
      <c r="E20" s="9">
        <f t="shared" si="1"/>
        <v>20302.333333333336</v>
      </c>
      <c r="F20" s="24">
        <v>16112</v>
      </c>
      <c r="G20" s="10">
        <f t="shared" si="2"/>
        <v>79.36033625034888</v>
      </c>
      <c r="H20" s="11">
        <f t="shared" si="0"/>
        <v>4190.3333333333358</v>
      </c>
    </row>
    <row r="21" spans="1:8" x14ac:dyDescent="0.2">
      <c r="A21" s="21" t="s">
        <v>27</v>
      </c>
      <c r="B21" s="22"/>
      <c r="C21" s="18">
        <v>227</v>
      </c>
      <c r="D21" s="9">
        <v>5000</v>
      </c>
      <c r="E21" s="9">
        <f t="shared" si="1"/>
        <v>2916.666666666667</v>
      </c>
      <c r="F21" s="9"/>
      <c r="G21" s="10">
        <f t="shared" si="2"/>
        <v>0</v>
      </c>
      <c r="H21" s="11">
        <f>E21-F21</f>
        <v>2916.666666666667</v>
      </c>
    </row>
    <row r="22" spans="1:8" ht="12" customHeight="1" x14ac:dyDescent="0.2">
      <c r="A22" s="141" t="s">
        <v>30</v>
      </c>
      <c r="B22" s="142"/>
      <c r="C22" s="25" t="s">
        <v>31</v>
      </c>
      <c r="D22" s="26">
        <v>147600</v>
      </c>
      <c r="E22" s="9">
        <f t="shared" si="1"/>
        <v>86100</v>
      </c>
      <c r="F22" s="26">
        <v>93619</v>
      </c>
      <c r="G22" s="10">
        <f>SUM(F22/E22*100)</f>
        <v>108.732868757259</v>
      </c>
      <c r="H22" s="11">
        <f t="shared" ref="H22:H24" si="4">E22-F22</f>
        <v>-7519</v>
      </c>
    </row>
    <row r="23" spans="1:8" s="92" customFormat="1" x14ac:dyDescent="0.2">
      <c r="A23" s="6" t="s">
        <v>91</v>
      </c>
      <c r="B23" s="7"/>
      <c r="C23" s="25">
        <v>344</v>
      </c>
      <c r="D23" s="26">
        <v>55468</v>
      </c>
      <c r="E23" s="9">
        <f t="shared" si="1"/>
        <v>32356.333333333332</v>
      </c>
      <c r="F23" s="26">
        <v>0</v>
      </c>
      <c r="G23" s="10">
        <f>F23/E23*100</f>
        <v>0</v>
      </c>
      <c r="H23" s="11">
        <f t="shared" ref="H23" si="5">E23-F23</f>
        <v>32356.333333333332</v>
      </c>
    </row>
    <row r="24" spans="1:8" x14ac:dyDescent="0.2">
      <c r="A24" s="6" t="s">
        <v>32</v>
      </c>
      <c r="B24" s="7"/>
      <c r="C24" s="25">
        <v>346</v>
      </c>
      <c r="D24" s="26">
        <v>130081</v>
      </c>
      <c r="E24" s="9">
        <f t="shared" si="1"/>
        <v>75880.583333333343</v>
      </c>
      <c r="F24" s="26">
        <v>42618</v>
      </c>
      <c r="G24" s="10">
        <f>F24/E24*100</f>
        <v>56.164565594843637</v>
      </c>
      <c r="H24" s="11">
        <f t="shared" si="4"/>
        <v>33262.583333333343</v>
      </c>
    </row>
    <row r="25" spans="1:8" ht="12" customHeight="1" x14ac:dyDescent="0.2">
      <c r="A25" s="141" t="s">
        <v>28</v>
      </c>
      <c r="B25" s="142"/>
      <c r="C25" s="57">
        <v>291</v>
      </c>
      <c r="D25" s="9">
        <v>96000</v>
      </c>
      <c r="E25" s="9">
        <f t="shared" si="1"/>
        <v>56000</v>
      </c>
      <c r="F25" s="9">
        <v>31855</v>
      </c>
      <c r="G25" s="10">
        <f>SUM(F25/E25*100)</f>
        <v>56.883928571428577</v>
      </c>
      <c r="H25" s="11">
        <f>E25-F25</f>
        <v>24145</v>
      </c>
    </row>
    <row r="26" spans="1:8" x14ac:dyDescent="0.2">
      <c r="A26" s="89" t="s">
        <v>29</v>
      </c>
      <c r="B26" s="90"/>
      <c r="C26" s="25">
        <v>312</v>
      </c>
      <c r="D26" s="26">
        <v>73000</v>
      </c>
      <c r="E26" s="9">
        <f t="shared" si="1"/>
        <v>42583.333333333328</v>
      </c>
      <c r="F26" s="26"/>
      <c r="G26" s="10">
        <f>SUM(F26/E26*100)</f>
        <v>0</v>
      </c>
      <c r="H26" s="11">
        <f t="shared" si="0"/>
        <v>42583.333333333328</v>
      </c>
    </row>
    <row r="27" spans="1:8" x14ac:dyDescent="0.2">
      <c r="A27" s="21" t="s">
        <v>33</v>
      </c>
      <c r="B27" s="22"/>
      <c r="C27" s="27" t="s">
        <v>34</v>
      </c>
      <c r="D27" s="28">
        <v>7500</v>
      </c>
      <c r="E27" s="9">
        <f t="shared" si="1"/>
        <v>4375</v>
      </c>
      <c r="F27" s="28"/>
      <c r="G27" s="10"/>
      <c r="H27" s="11">
        <f>E27-F27</f>
        <v>4375</v>
      </c>
    </row>
    <row r="28" spans="1:8" x14ac:dyDescent="0.2">
      <c r="A28" s="21" t="s">
        <v>35</v>
      </c>
      <c r="B28" s="22"/>
      <c r="C28" s="27" t="s">
        <v>36</v>
      </c>
      <c r="D28" s="28">
        <v>207900</v>
      </c>
      <c r="E28" s="9">
        <f t="shared" si="1"/>
        <v>121275</v>
      </c>
      <c r="F28" s="28">
        <v>112704</v>
      </c>
      <c r="G28" s="10">
        <f>F28/E28*100</f>
        <v>92.932591218305504</v>
      </c>
      <c r="H28" s="11">
        <f t="shared" si="0"/>
        <v>8571</v>
      </c>
    </row>
    <row r="29" spans="1:8" x14ac:dyDescent="0.2">
      <c r="A29" s="143" t="s">
        <v>37</v>
      </c>
      <c r="B29" s="144"/>
      <c r="C29" s="27" t="s">
        <v>38</v>
      </c>
      <c r="D29" s="28">
        <v>29217</v>
      </c>
      <c r="E29" s="9">
        <f t="shared" si="1"/>
        <v>17043.25</v>
      </c>
      <c r="F29" s="28">
        <v>11888</v>
      </c>
      <c r="G29" s="10">
        <v>0</v>
      </c>
      <c r="H29" s="11">
        <f t="shared" si="0"/>
        <v>5155.25</v>
      </c>
    </row>
    <row r="30" spans="1:8" x14ac:dyDescent="0.2">
      <c r="A30" s="89" t="s">
        <v>39</v>
      </c>
      <c r="B30" s="90"/>
      <c r="C30" s="29" t="s">
        <v>40</v>
      </c>
      <c r="D30" s="9">
        <v>5000</v>
      </c>
      <c r="E30" s="9">
        <f t="shared" si="1"/>
        <v>2916.666666666667</v>
      </c>
      <c r="F30" s="9"/>
      <c r="G30" s="10">
        <f>SUM(F30/E30*100)</f>
        <v>0</v>
      </c>
      <c r="H30" s="11">
        <f>E30-F30</f>
        <v>2916.666666666667</v>
      </c>
    </row>
    <row r="31" spans="1:8" x14ac:dyDescent="0.2">
      <c r="A31" s="89" t="s">
        <v>41</v>
      </c>
      <c r="B31" s="90"/>
      <c r="C31" s="29" t="s">
        <v>42</v>
      </c>
      <c r="D31" s="9">
        <v>763000</v>
      </c>
      <c r="E31" s="9">
        <f t="shared" si="1"/>
        <v>445083.33333333337</v>
      </c>
      <c r="F31" s="9">
        <v>263113</v>
      </c>
      <c r="G31" s="10">
        <f>SUM(F31/E31*100)</f>
        <v>59.115446545590714</v>
      </c>
      <c r="H31" s="11">
        <f>E31-F31</f>
        <v>181970.33333333337</v>
      </c>
    </row>
    <row r="32" spans="1:8" x14ac:dyDescent="0.2">
      <c r="A32" s="89" t="s">
        <v>39</v>
      </c>
      <c r="B32" s="90"/>
      <c r="C32" s="29" t="s">
        <v>43</v>
      </c>
      <c r="D32" s="9">
        <v>93435</v>
      </c>
      <c r="E32" s="9">
        <f t="shared" si="1"/>
        <v>54503.75</v>
      </c>
      <c r="F32" s="9">
        <v>85435</v>
      </c>
      <c r="G32" s="10"/>
      <c r="H32" s="11">
        <f>E32-F32</f>
        <v>-30931.25</v>
      </c>
    </row>
    <row r="33" spans="1:8" x14ac:dyDescent="0.2">
      <c r="A33" s="89" t="s">
        <v>44</v>
      </c>
      <c r="B33" s="90"/>
      <c r="C33" s="29" t="s">
        <v>45</v>
      </c>
      <c r="D33" s="9">
        <v>84798</v>
      </c>
      <c r="E33" s="9">
        <f t="shared" si="1"/>
        <v>49465.5</v>
      </c>
      <c r="F33" s="9">
        <v>60216</v>
      </c>
      <c r="G33" s="10">
        <f>SUM(F33/E33*100)</f>
        <v>121.73332929011129</v>
      </c>
      <c r="H33" s="11">
        <f>E33-F33</f>
        <v>-10750.5</v>
      </c>
    </row>
    <row r="34" spans="1:8" x14ac:dyDescent="0.2">
      <c r="A34" s="89" t="s">
        <v>46</v>
      </c>
      <c r="B34" s="90"/>
      <c r="C34" s="29" t="s">
        <v>47</v>
      </c>
      <c r="D34" s="9">
        <v>4810604</v>
      </c>
      <c r="E34" s="9">
        <f t="shared" si="1"/>
        <v>2806185.666666667</v>
      </c>
      <c r="F34" s="9">
        <v>929404</v>
      </c>
      <c r="G34" s="10">
        <f>SUM(F34/E34*100)</f>
        <v>33.11983276944018</v>
      </c>
      <c r="H34" s="11">
        <f t="shared" si="0"/>
        <v>1876781.666666667</v>
      </c>
    </row>
    <row r="35" spans="1:8" x14ac:dyDescent="0.2">
      <c r="A35" s="89" t="s">
        <v>48</v>
      </c>
      <c r="B35" s="90"/>
      <c r="C35" s="29" t="s">
        <v>49</v>
      </c>
      <c r="D35" s="9">
        <v>1138504</v>
      </c>
      <c r="E35" s="9">
        <f t="shared" si="1"/>
        <v>664127.33333333326</v>
      </c>
      <c r="F35" s="9">
        <v>376619</v>
      </c>
      <c r="G35" s="10">
        <f>SUM(F35/E35*100)</f>
        <v>56.708854024981157</v>
      </c>
      <c r="H35" s="11">
        <f>E35-F35</f>
        <v>287508.33333333326</v>
      </c>
    </row>
    <row r="36" spans="1:8" ht="12.75" customHeight="1" x14ac:dyDescent="0.2">
      <c r="A36" s="87" t="s">
        <v>50</v>
      </c>
      <c r="B36" s="88"/>
      <c r="C36" s="23"/>
      <c r="D36" s="28">
        <f>SUM(D9:D35)</f>
        <v>10204991</v>
      </c>
      <c r="E36" s="9">
        <f t="shared" si="1"/>
        <v>5952911.416666666</v>
      </c>
      <c r="F36" s="28">
        <f>SUM(F9:F35)</f>
        <v>3621486</v>
      </c>
      <c r="G36" s="10">
        <f>F36/E36*100</f>
        <v>60.835543258055935</v>
      </c>
      <c r="H36" s="11">
        <f t="shared" si="0"/>
        <v>2331425.416666666</v>
      </c>
    </row>
    <row r="37" spans="1:8" x14ac:dyDescent="0.2">
      <c r="A37" s="84" t="s">
        <v>51</v>
      </c>
      <c r="B37" s="85"/>
      <c r="C37" s="8"/>
      <c r="D37" s="34">
        <v>827725</v>
      </c>
      <c r="E37" s="9">
        <f t="shared" si="1"/>
        <v>482839.58333333331</v>
      </c>
      <c r="F37" s="34">
        <v>521136</v>
      </c>
      <c r="G37" s="10">
        <f>F37/E37*100</f>
        <v>107.93149898819053</v>
      </c>
      <c r="H37" s="11">
        <f t="shared" si="0"/>
        <v>-38296.416666666686</v>
      </c>
    </row>
    <row r="38" spans="1:8" x14ac:dyDescent="0.2">
      <c r="A38" s="135" t="s">
        <v>52</v>
      </c>
      <c r="B38" s="136"/>
      <c r="C38" s="35"/>
      <c r="D38" s="36">
        <v>2237308</v>
      </c>
      <c r="E38" s="9">
        <f t="shared" si="1"/>
        <v>1305096.3333333335</v>
      </c>
      <c r="F38" s="36">
        <v>1260972</v>
      </c>
      <c r="G38" s="10">
        <f>F38/E38*100</f>
        <v>96.619074607263983</v>
      </c>
      <c r="H38" s="37">
        <f t="shared" si="0"/>
        <v>44124.333333333489</v>
      </c>
    </row>
    <row r="40" spans="1:8" ht="27" customHeight="1" x14ac:dyDescent="0.2">
      <c r="A40" s="139" t="s">
        <v>53</v>
      </c>
      <c r="B40" s="140"/>
      <c r="C40" s="4" t="s">
        <v>54</v>
      </c>
      <c r="D40" s="4" t="s">
        <v>55</v>
      </c>
      <c r="E40" s="4" t="s">
        <v>56</v>
      </c>
      <c r="F40" s="4" t="s">
        <v>9</v>
      </c>
      <c r="G40" s="4" t="s">
        <v>57</v>
      </c>
      <c r="H40" s="4"/>
    </row>
    <row r="41" spans="1:8" ht="12.75" customHeight="1" x14ac:dyDescent="0.2">
      <c r="A41" s="38" t="s">
        <v>58</v>
      </c>
      <c r="B41" s="39"/>
      <c r="C41" s="28">
        <v>1832100</v>
      </c>
      <c r="D41" s="34">
        <f>SUM(C41/12*7)</f>
        <v>1068725</v>
      </c>
      <c r="E41" s="28">
        <v>1068725</v>
      </c>
      <c r="F41" s="28">
        <f t="shared" ref="F41:F46" si="6">SUM(E41/D41*100)</f>
        <v>100</v>
      </c>
      <c r="G41" s="40">
        <f>E41-D41</f>
        <v>0</v>
      </c>
      <c r="H41" s="41"/>
    </row>
    <row r="42" spans="1:8" ht="12.75" customHeight="1" x14ac:dyDescent="0.2">
      <c r="A42" s="135" t="s">
        <v>59</v>
      </c>
      <c r="B42" s="136"/>
      <c r="C42" s="28">
        <v>1590981</v>
      </c>
      <c r="D42" s="34">
        <f t="shared" ref="D42:D57" si="7">SUM(C42/12*7)</f>
        <v>928072.25</v>
      </c>
      <c r="E42" s="28">
        <v>0</v>
      </c>
      <c r="F42" s="28"/>
      <c r="G42" s="40">
        <f>SUM(E42-D42)</f>
        <v>-928072.25</v>
      </c>
      <c r="H42" s="41"/>
    </row>
    <row r="43" spans="1:8" ht="12.75" customHeight="1" x14ac:dyDescent="0.2">
      <c r="A43" s="135" t="s">
        <v>60</v>
      </c>
      <c r="B43" s="136"/>
      <c r="C43" s="28">
        <v>207900</v>
      </c>
      <c r="D43" s="34">
        <f t="shared" si="7"/>
        <v>121275</v>
      </c>
      <c r="E43" s="28">
        <v>155925</v>
      </c>
      <c r="F43" s="28">
        <f t="shared" si="6"/>
        <v>128.57142857142858</v>
      </c>
      <c r="G43" s="40">
        <f t="shared" ref="G43:G59" si="8">SUM(E43-D43)</f>
        <v>34650</v>
      </c>
      <c r="H43" s="41"/>
    </row>
    <row r="44" spans="1:8" ht="12.75" customHeight="1" x14ac:dyDescent="0.2">
      <c r="A44" s="135" t="s">
        <v>61</v>
      </c>
      <c r="B44" s="136"/>
      <c r="C44" s="28">
        <v>763000</v>
      </c>
      <c r="D44" s="34">
        <f t="shared" si="7"/>
        <v>445083.33333333337</v>
      </c>
      <c r="E44" s="28">
        <v>383863</v>
      </c>
      <c r="F44" s="28">
        <f t="shared" si="6"/>
        <v>86.245197528552694</v>
      </c>
      <c r="G44" s="40">
        <f>SUM(E44-D44)</f>
        <v>-61220.333333333372</v>
      </c>
      <c r="H44" s="41"/>
    </row>
    <row r="45" spans="1:8" ht="12.75" customHeight="1" x14ac:dyDescent="0.2">
      <c r="A45" s="135" t="s">
        <v>62</v>
      </c>
      <c r="B45" s="136"/>
      <c r="C45" s="28">
        <v>700000</v>
      </c>
      <c r="D45" s="34">
        <f t="shared" si="7"/>
        <v>408333.33333333337</v>
      </c>
      <c r="E45" s="28">
        <v>525000</v>
      </c>
      <c r="F45" s="28">
        <f t="shared" si="6"/>
        <v>128.57142857142856</v>
      </c>
      <c r="G45" s="40">
        <f t="shared" si="8"/>
        <v>116666.66666666663</v>
      </c>
      <c r="H45" s="41"/>
    </row>
    <row r="46" spans="1:8" ht="12.75" customHeight="1" x14ac:dyDescent="0.2">
      <c r="A46" s="135" t="s">
        <v>63</v>
      </c>
      <c r="B46" s="136"/>
      <c r="C46" s="28">
        <v>679157</v>
      </c>
      <c r="D46" s="34">
        <f t="shared" si="7"/>
        <v>396174.91666666663</v>
      </c>
      <c r="E46" s="28">
        <v>595419</v>
      </c>
      <c r="F46" s="28">
        <f t="shared" si="6"/>
        <v>150.2919480641863</v>
      </c>
      <c r="G46" s="40">
        <f>SUM(E46-D46)</f>
        <v>199244.08333333337</v>
      </c>
      <c r="H46" s="41"/>
    </row>
    <row r="47" spans="1:8" ht="12.75" customHeight="1" x14ac:dyDescent="0.2">
      <c r="A47" s="135" t="s">
        <v>77</v>
      </c>
      <c r="B47" s="136"/>
      <c r="C47" s="28">
        <v>360570</v>
      </c>
      <c r="D47" s="34">
        <f t="shared" si="7"/>
        <v>210332.5</v>
      </c>
      <c r="E47" s="28">
        <v>0</v>
      </c>
      <c r="F47" s="28"/>
      <c r="G47" s="40">
        <f>SUM(E47-D47)</f>
        <v>-210332.5</v>
      </c>
      <c r="H47" s="41"/>
    </row>
    <row r="48" spans="1:8" ht="12.75" customHeight="1" x14ac:dyDescent="0.2">
      <c r="A48" s="135" t="s">
        <v>77</v>
      </c>
      <c r="B48" s="136"/>
      <c r="C48" s="28">
        <v>1459569</v>
      </c>
      <c r="D48" s="34">
        <f t="shared" si="7"/>
        <v>851415.25</v>
      </c>
      <c r="E48" s="28">
        <v>0</v>
      </c>
      <c r="F48" s="28"/>
      <c r="G48" s="40">
        <f>SUM(E48-D48)</f>
        <v>-851415.25</v>
      </c>
      <c r="H48" s="41"/>
    </row>
    <row r="49" spans="1:8" ht="12.75" customHeight="1" x14ac:dyDescent="0.2">
      <c r="A49" s="135" t="s">
        <v>77</v>
      </c>
      <c r="B49" s="136"/>
      <c r="C49" s="28">
        <v>15453</v>
      </c>
      <c r="D49" s="34">
        <f t="shared" si="7"/>
        <v>9014.25</v>
      </c>
      <c r="E49" s="28">
        <v>45700</v>
      </c>
      <c r="F49" s="28"/>
      <c r="G49" s="40">
        <f>SUM(E49-D49)</f>
        <v>36685.75</v>
      </c>
      <c r="H49" s="41"/>
    </row>
    <row r="50" spans="1:8" x14ac:dyDescent="0.2">
      <c r="A50" s="84" t="s">
        <v>65</v>
      </c>
      <c r="B50" s="42"/>
      <c r="C50" s="34">
        <v>98200</v>
      </c>
      <c r="D50" s="34">
        <f t="shared" si="7"/>
        <v>57283.333333333328</v>
      </c>
      <c r="E50" s="34">
        <v>45595</v>
      </c>
      <c r="F50" s="28">
        <f>E50/D50*100</f>
        <v>79.595577538551069</v>
      </c>
      <c r="G50" s="40">
        <f t="shared" si="8"/>
        <v>-11688.333333333328</v>
      </c>
      <c r="H50" s="40"/>
    </row>
    <row r="51" spans="1:8" ht="12.75" customHeight="1" x14ac:dyDescent="0.2">
      <c r="A51" s="43" t="s">
        <v>66</v>
      </c>
      <c r="B51" s="43"/>
      <c r="C51" s="34">
        <v>114000</v>
      </c>
      <c r="D51" s="34">
        <f t="shared" si="7"/>
        <v>66500</v>
      </c>
      <c r="E51" s="34">
        <v>108631.7</v>
      </c>
      <c r="F51" s="28">
        <f>E51/D51*100</f>
        <v>163.35593984962406</v>
      </c>
      <c r="G51" s="40">
        <f t="shared" si="8"/>
        <v>42131.7</v>
      </c>
      <c r="H51" s="40"/>
    </row>
    <row r="52" spans="1:8" ht="12.75" customHeight="1" x14ac:dyDescent="0.2">
      <c r="A52" s="135" t="s">
        <v>67</v>
      </c>
      <c r="B52" s="136"/>
      <c r="C52" s="34">
        <v>78200</v>
      </c>
      <c r="D52" s="34">
        <f t="shared" si="7"/>
        <v>45616.666666666672</v>
      </c>
      <c r="E52" s="34">
        <v>23950</v>
      </c>
      <c r="F52" s="28">
        <f>E52/D52*100</f>
        <v>52.50274022652539</v>
      </c>
      <c r="G52" s="40">
        <f t="shared" si="8"/>
        <v>-21666.666666666672</v>
      </c>
      <c r="H52" s="40"/>
    </row>
    <row r="53" spans="1:8" x14ac:dyDescent="0.2">
      <c r="A53" s="135" t="s">
        <v>68</v>
      </c>
      <c r="B53" s="136"/>
      <c r="C53" s="34">
        <v>125400</v>
      </c>
      <c r="D53" s="34">
        <f t="shared" si="7"/>
        <v>73150</v>
      </c>
      <c r="E53" s="34">
        <v>98605</v>
      </c>
      <c r="F53" s="28">
        <f>SUM(E53/D53*100)</f>
        <v>134.79835953520166</v>
      </c>
      <c r="G53" s="40">
        <f t="shared" si="8"/>
        <v>25455</v>
      </c>
      <c r="H53" s="40"/>
    </row>
    <row r="54" spans="1:8" ht="12.75" customHeight="1" x14ac:dyDescent="0.2">
      <c r="A54" s="135" t="s">
        <v>69</v>
      </c>
      <c r="B54" s="136"/>
      <c r="C54" s="34">
        <v>906400</v>
      </c>
      <c r="D54" s="34">
        <f t="shared" si="7"/>
        <v>528733.33333333326</v>
      </c>
      <c r="E54" s="34">
        <v>125791</v>
      </c>
      <c r="F54" s="28">
        <f>SUM(E54/D54*100)</f>
        <v>23.791009960912877</v>
      </c>
      <c r="G54" s="40">
        <f t="shared" si="8"/>
        <v>-402942.33333333326</v>
      </c>
      <c r="H54" s="40"/>
    </row>
    <row r="55" spans="1:8" ht="12.75" customHeight="1" x14ac:dyDescent="0.2">
      <c r="A55" s="135" t="s">
        <v>70</v>
      </c>
      <c r="B55" s="136"/>
      <c r="C55" s="34">
        <v>7000</v>
      </c>
      <c r="D55" s="34">
        <f t="shared" si="7"/>
        <v>4083.3333333333335</v>
      </c>
      <c r="E55" s="34">
        <v>2600</v>
      </c>
      <c r="F55" s="28"/>
      <c r="G55" s="40">
        <f t="shared" si="8"/>
        <v>-1483.3333333333335</v>
      </c>
      <c r="H55" s="40"/>
    </row>
    <row r="56" spans="1:8" ht="12.75" customHeight="1" x14ac:dyDescent="0.2">
      <c r="A56" s="135" t="s">
        <v>71</v>
      </c>
      <c r="B56" s="136"/>
      <c r="C56" s="34">
        <v>2600</v>
      </c>
      <c r="D56" s="34">
        <f t="shared" si="7"/>
        <v>1516.6666666666665</v>
      </c>
      <c r="E56" s="34">
        <v>31022</v>
      </c>
      <c r="F56" s="34">
        <f>SUM(E56/D56*100)</f>
        <v>2045.4065934065939</v>
      </c>
      <c r="G56" s="40">
        <f t="shared" ref="G56" si="9">SUM(E56-D56)</f>
        <v>29505.333333333332</v>
      </c>
      <c r="H56" s="40"/>
    </row>
    <row r="57" spans="1:8" ht="12.75" customHeight="1" x14ac:dyDescent="0.2">
      <c r="A57" s="135" t="s">
        <v>81</v>
      </c>
      <c r="B57" s="136"/>
      <c r="C57" s="34">
        <v>1208461.73</v>
      </c>
      <c r="D57" s="34">
        <f t="shared" si="7"/>
        <v>704936.00916666666</v>
      </c>
      <c r="E57" s="34">
        <v>1702050</v>
      </c>
      <c r="F57" s="34">
        <f>SUM(E57/D57*100)</f>
        <v>241.44744740902965</v>
      </c>
      <c r="G57" s="40">
        <f t="shared" si="8"/>
        <v>997113.99083333334</v>
      </c>
      <c r="H57" s="40"/>
    </row>
    <row r="58" spans="1:8" x14ac:dyDescent="0.2">
      <c r="A58" s="135" t="s">
        <v>72</v>
      </c>
      <c r="B58" s="136"/>
      <c r="C58" s="34">
        <f>SUM(C50:C57)</f>
        <v>2540261.73</v>
      </c>
      <c r="D58" s="34">
        <f>SUM(D50:D57)</f>
        <v>1481819.3424999998</v>
      </c>
      <c r="E58" s="34">
        <f>SUM(E50:E57)</f>
        <v>2138244.7000000002</v>
      </c>
      <c r="F58" s="44">
        <f>SUM(E58/D58*100)</f>
        <v>144.29860905935641</v>
      </c>
      <c r="G58" s="40">
        <f t="shared" si="8"/>
        <v>656425.35750000039</v>
      </c>
      <c r="H58" s="40"/>
    </row>
    <row r="59" spans="1:8" x14ac:dyDescent="0.2">
      <c r="A59" s="45" t="s">
        <v>73</v>
      </c>
      <c r="B59" s="46"/>
      <c r="C59" s="34">
        <f>SUM(C41,C58,C43,C44,C45,C46,C42,C48,C47,C49)</f>
        <v>10148991.73</v>
      </c>
      <c r="D59" s="34">
        <f>SUM(D41+D42+D43+D44+D45+D58+D46+D47+D48)</f>
        <v>5911230.9258333342</v>
      </c>
      <c r="E59" s="34">
        <f>SUM(E41+E42+E43+E44+E45+E58+E46+E47+E48+E49)</f>
        <v>4912876.7</v>
      </c>
      <c r="F59" s="34">
        <f>E59/D59*100</f>
        <v>83.110891143326612</v>
      </c>
      <c r="G59" s="40">
        <f t="shared" si="8"/>
        <v>-998354.22583333403</v>
      </c>
      <c r="H59" s="40"/>
    </row>
    <row r="61" spans="1:8" ht="21" customHeight="1" x14ac:dyDescent="0.2">
      <c r="E61" s="145"/>
      <c r="F61" s="145"/>
      <c r="G61" s="145"/>
    </row>
    <row r="62" spans="1:8" ht="12.75" customHeight="1" x14ac:dyDescent="0.2"/>
    <row r="63" spans="1:8" x14ac:dyDescent="0.2">
      <c r="E63" s="145"/>
      <c r="F63" s="145"/>
    </row>
    <row r="64" spans="1:8" ht="12.75" customHeight="1" x14ac:dyDescent="0.2"/>
    <row r="65" spans="1:3" ht="12.75" customHeight="1" x14ac:dyDescent="0.2">
      <c r="A65" s="146"/>
      <c r="B65" s="146"/>
      <c r="C65" s="146"/>
    </row>
    <row r="66" spans="1:3" ht="12.75" customHeight="1" x14ac:dyDescent="0.2"/>
  </sheetData>
  <mergeCells count="27">
    <mergeCell ref="A25:B25"/>
    <mergeCell ref="B4:H4"/>
    <mergeCell ref="B5:F5"/>
    <mergeCell ref="C6:F6"/>
    <mergeCell ref="A8:B8"/>
    <mergeCell ref="A22:B22"/>
    <mergeCell ref="A52:B52"/>
    <mergeCell ref="A29:B29"/>
    <mergeCell ref="A38:B38"/>
    <mergeCell ref="A40:B40"/>
    <mergeCell ref="A42:B42"/>
    <mergeCell ref="A43:B43"/>
    <mergeCell ref="A44:B44"/>
    <mergeCell ref="A45:B45"/>
    <mergeCell ref="A46:B46"/>
    <mergeCell ref="A47:B47"/>
    <mergeCell ref="A48:B48"/>
    <mergeCell ref="A49:B49"/>
    <mergeCell ref="E61:G61"/>
    <mergeCell ref="E63:F63"/>
    <mergeCell ref="A65:C65"/>
    <mergeCell ref="A53:B53"/>
    <mergeCell ref="A54:B54"/>
    <mergeCell ref="A55:B55"/>
    <mergeCell ref="A56:B56"/>
    <mergeCell ref="A57:B57"/>
    <mergeCell ref="A58:B58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13" workbookViewId="0">
      <selection activeCell="A61" sqref="A61:XFD69"/>
    </sheetView>
  </sheetViews>
  <sheetFormatPr defaultRowHeight="12.75" x14ac:dyDescent="0.2"/>
  <cols>
    <col min="1" max="1" width="9.140625" style="93"/>
    <col min="2" max="2" width="13.140625" style="93" customWidth="1"/>
    <col min="3" max="3" width="11.140625" style="93" customWidth="1"/>
    <col min="4" max="4" width="12.5703125" style="93" customWidth="1"/>
    <col min="5" max="6" width="11.85546875" style="93" customWidth="1"/>
    <col min="7" max="7" width="10.5703125" style="93" customWidth="1"/>
    <col min="8" max="8" width="8.85546875" style="93" customWidth="1"/>
    <col min="9" max="16384" width="9.140625" style="93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3" spans="1:14" x14ac:dyDescent="0.2">
      <c r="B3" s="137" t="s">
        <v>1</v>
      </c>
      <c r="C3" s="137"/>
      <c r="D3" s="137"/>
      <c r="E3" s="137"/>
      <c r="F3" s="137"/>
      <c r="G3" s="137"/>
      <c r="H3" s="137"/>
    </row>
    <row r="4" spans="1:14" x14ac:dyDescent="0.2">
      <c r="B4" s="137" t="s">
        <v>2</v>
      </c>
      <c r="C4" s="137"/>
      <c r="D4" s="137"/>
      <c r="E4" s="137"/>
      <c r="F4" s="137"/>
    </row>
    <row r="5" spans="1:14" x14ac:dyDescent="0.2">
      <c r="C5" s="138" t="s">
        <v>94</v>
      </c>
      <c r="D5" s="138"/>
      <c r="E5" s="138"/>
      <c r="F5" s="138"/>
    </row>
    <row r="6" spans="1:14" x14ac:dyDescent="0.2">
      <c r="A6" s="2"/>
      <c r="B6" s="2"/>
    </row>
    <row r="7" spans="1:14" ht="37.5" customHeight="1" x14ac:dyDescent="0.2">
      <c r="A7" s="139" t="s">
        <v>4</v>
      </c>
      <c r="B7" s="140"/>
      <c r="C7" s="96" t="s">
        <v>5</v>
      </c>
      <c r="D7" s="4" t="s">
        <v>6</v>
      </c>
      <c r="E7" s="4" t="s">
        <v>95</v>
      </c>
      <c r="F7" s="4" t="s">
        <v>96</v>
      </c>
      <c r="G7" s="4" t="s">
        <v>9</v>
      </c>
      <c r="H7" s="4" t="s">
        <v>10</v>
      </c>
      <c r="N7" s="5"/>
    </row>
    <row r="8" spans="1:14" x14ac:dyDescent="0.2">
      <c r="A8" s="6" t="s">
        <v>11</v>
      </c>
      <c r="B8" s="7"/>
      <c r="C8" s="8">
        <v>211</v>
      </c>
      <c r="D8" s="9">
        <v>1700700</v>
      </c>
      <c r="E8" s="9">
        <f>SUM(D8/12*8)</f>
        <v>1133800</v>
      </c>
      <c r="F8" s="9">
        <v>1203536</v>
      </c>
      <c r="G8" s="10">
        <f>F8/E8*100</f>
        <v>106.1506438525313</v>
      </c>
      <c r="H8" s="11">
        <f t="shared" ref="H8:H38" si="0">E8-F8</f>
        <v>-69736</v>
      </c>
    </row>
    <row r="9" spans="1:14" x14ac:dyDescent="0.2">
      <c r="A9" s="99" t="s">
        <v>12</v>
      </c>
      <c r="B9" s="100"/>
      <c r="C9" s="8">
        <v>213</v>
      </c>
      <c r="D9" s="9">
        <v>513600</v>
      </c>
      <c r="E9" s="9">
        <f t="shared" ref="E9:E38" si="1">SUM(D9/12*8)</f>
        <v>342400</v>
      </c>
      <c r="F9" s="9">
        <v>395810</v>
      </c>
      <c r="G9" s="10">
        <f>F9/E9*100</f>
        <v>115.59871495327103</v>
      </c>
      <c r="H9" s="11">
        <f t="shared" si="0"/>
        <v>-53410</v>
      </c>
    </row>
    <row r="10" spans="1:14" x14ac:dyDescent="0.2">
      <c r="A10" s="99" t="s">
        <v>13</v>
      </c>
      <c r="B10" s="100"/>
      <c r="C10" s="8">
        <v>212</v>
      </c>
      <c r="D10" s="9">
        <v>0</v>
      </c>
      <c r="E10" s="9">
        <f t="shared" si="1"/>
        <v>0</v>
      </c>
      <c r="F10" s="9"/>
      <c r="G10" s="10"/>
      <c r="H10" s="11">
        <f t="shared" si="0"/>
        <v>0</v>
      </c>
    </row>
    <row r="11" spans="1:14" x14ac:dyDescent="0.2">
      <c r="A11" s="14" t="s">
        <v>14</v>
      </c>
      <c r="B11" s="15"/>
      <c r="C11" s="16">
        <v>221</v>
      </c>
      <c r="D11" s="17">
        <v>48800</v>
      </c>
      <c r="E11" s="9">
        <f t="shared" si="1"/>
        <v>32533.333333333332</v>
      </c>
      <c r="F11" s="17">
        <v>25902</v>
      </c>
      <c r="G11" s="10">
        <f>F11/E11*100</f>
        <v>79.616803278688536</v>
      </c>
      <c r="H11" s="11">
        <f t="shared" si="0"/>
        <v>6631.3333333333321</v>
      </c>
    </row>
    <row r="12" spans="1:14" x14ac:dyDescent="0.2">
      <c r="A12" s="18" t="s">
        <v>15</v>
      </c>
      <c r="B12" s="18"/>
      <c r="C12" s="19" t="s">
        <v>16</v>
      </c>
      <c r="D12" s="9">
        <v>2500</v>
      </c>
      <c r="E12" s="9">
        <f t="shared" si="1"/>
        <v>1666.6666666666667</v>
      </c>
      <c r="F12" s="9"/>
      <c r="G12" s="20"/>
      <c r="H12" s="11">
        <f t="shared" si="0"/>
        <v>1666.6666666666667</v>
      </c>
    </row>
    <row r="13" spans="1:14" x14ac:dyDescent="0.2">
      <c r="A13" s="18" t="s">
        <v>17</v>
      </c>
      <c r="B13" s="18"/>
      <c r="C13" s="19" t="s">
        <v>18</v>
      </c>
      <c r="D13" s="9">
        <v>3600</v>
      </c>
      <c r="E13" s="9">
        <f t="shared" si="1"/>
        <v>2400</v>
      </c>
      <c r="F13" s="9">
        <v>1950</v>
      </c>
      <c r="G13" s="20"/>
      <c r="H13" s="11">
        <f>E13-F13</f>
        <v>450</v>
      </c>
    </row>
    <row r="14" spans="1:14" x14ac:dyDescent="0.2">
      <c r="A14" s="14" t="s">
        <v>23</v>
      </c>
      <c r="B14" s="15"/>
      <c r="C14" s="19" t="s">
        <v>24</v>
      </c>
      <c r="D14" s="9">
        <v>56950</v>
      </c>
      <c r="E14" s="9">
        <f t="shared" si="1"/>
        <v>37966.666666666664</v>
      </c>
      <c r="F14" s="9">
        <v>40950</v>
      </c>
      <c r="G14" s="10">
        <f t="shared" ref="G14:G20" si="2">F14/E14*100</f>
        <v>107.85776997366112</v>
      </c>
      <c r="H14" s="11">
        <f t="shared" ref="H14" si="3">E14-F14</f>
        <v>-2983.3333333333358</v>
      </c>
    </row>
    <row r="15" spans="1:14" x14ac:dyDescent="0.2">
      <c r="A15" s="99" t="s">
        <v>19</v>
      </c>
      <c r="B15" s="100"/>
      <c r="C15" s="19" t="s">
        <v>20</v>
      </c>
      <c r="D15" s="9">
        <v>58500</v>
      </c>
      <c r="E15" s="9">
        <f t="shared" si="1"/>
        <v>39000</v>
      </c>
      <c r="F15" s="9">
        <v>40289</v>
      </c>
      <c r="G15" s="10">
        <f t="shared" si="2"/>
        <v>103.3051282051282</v>
      </c>
      <c r="H15" s="11">
        <f>E15-F15</f>
        <v>-1289</v>
      </c>
    </row>
    <row r="16" spans="1:14" x14ac:dyDescent="0.2">
      <c r="A16" s="99" t="s">
        <v>21</v>
      </c>
      <c r="B16" s="100"/>
      <c r="C16" s="19" t="s">
        <v>22</v>
      </c>
      <c r="D16" s="9">
        <v>18000</v>
      </c>
      <c r="E16" s="9">
        <f t="shared" si="1"/>
        <v>12000</v>
      </c>
      <c r="F16" s="9">
        <v>0</v>
      </c>
      <c r="G16" s="10">
        <f t="shared" si="2"/>
        <v>0</v>
      </c>
      <c r="H16" s="11">
        <f>E16-F16</f>
        <v>12000</v>
      </c>
    </row>
    <row r="17" spans="1:8" x14ac:dyDescent="0.2">
      <c r="A17" s="99" t="s">
        <v>86</v>
      </c>
      <c r="B17" s="100"/>
      <c r="C17" s="19" t="s">
        <v>85</v>
      </c>
      <c r="D17" s="9">
        <v>6430</v>
      </c>
      <c r="E17" s="9">
        <f t="shared" si="1"/>
        <v>4286.666666666667</v>
      </c>
      <c r="F17" s="9">
        <v>2180</v>
      </c>
      <c r="G17" s="10">
        <f t="shared" si="2"/>
        <v>50.855365474339031</v>
      </c>
      <c r="H17" s="11">
        <f>E17-F17</f>
        <v>2106.666666666667</v>
      </c>
    </row>
    <row r="18" spans="1:8" x14ac:dyDescent="0.2">
      <c r="A18" s="21" t="s">
        <v>25</v>
      </c>
      <c r="B18" s="22"/>
      <c r="C18" s="23">
        <v>225</v>
      </c>
      <c r="D18" s="24">
        <v>114000</v>
      </c>
      <c r="E18" s="9">
        <f t="shared" si="1"/>
        <v>76000</v>
      </c>
      <c r="F18" s="24">
        <v>23610</v>
      </c>
      <c r="G18" s="10">
        <f t="shared" si="2"/>
        <v>31.065789473684212</v>
      </c>
      <c r="H18" s="11">
        <f>E18-F18</f>
        <v>52390</v>
      </c>
    </row>
    <row r="19" spans="1:8" x14ac:dyDescent="0.2">
      <c r="A19" s="21" t="s">
        <v>26</v>
      </c>
      <c r="B19" s="22"/>
      <c r="C19" s="23">
        <v>226</v>
      </c>
      <c r="D19" s="24">
        <v>34804</v>
      </c>
      <c r="E19" s="9">
        <f t="shared" si="1"/>
        <v>23202.666666666668</v>
      </c>
      <c r="F19" s="24">
        <v>26112</v>
      </c>
      <c r="G19" s="10">
        <f t="shared" si="2"/>
        <v>112.53878864498333</v>
      </c>
      <c r="H19" s="11">
        <f t="shared" si="0"/>
        <v>-2909.3333333333321</v>
      </c>
    </row>
    <row r="20" spans="1:8" x14ac:dyDescent="0.2">
      <c r="A20" s="21" t="s">
        <v>27</v>
      </c>
      <c r="B20" s="22"/>
      <c r="C20" s="18">
        <v>227</v>
      </c>
      <c r="D20" s="9">
        <v>5000</v>
      </c>
      <c r="E20" s="9">
        <f t="shared" si="1"/>
        <v>3333.3333333333335</v>
      </c>
      <c r="F20" s="9"/>
      <c r="G20" s="10">
        <f t="shared" si="2"/>
        <v>0</v>
      </c>
      <c r="H20" s="11">
        <f>E20-F20</f>
        <v>3333.3333333333335</v>
      </c>
    </row>
    <row r="21" spans="1:8" ht="12" customHeight="1" x14ac:dyDescent="0.2">
      <c r="A21" s="141" t="s">
        <v>30</v>
      </c>
      <c r="B21" s="142"/>
      <c r="C21" s="25" t="s">
        <v>31</v>
      </c>
      <c r="D21" s="26">
        <v>147600</v>
      </c>
      <c r="E21" s="9">
        <f t="shared" si="1"/>
        <v>98400</v>
      </c>
      <c r="F21" s="26">
        <v>107770</v>
      </c>
      <c r="G21" s="10">
        <f>SUM(F21/E21*100)</f>
        <v>109.52235772357723</v>
      </c>
      <c r="H21" s="11">
        <f t="shared" ref="H21:H23" si="4">E21-F21</f>
        <v>-9370</v>
      </c>
    </row>
    <row r="22" spans="1:8" x14ac:dyDescent="0.2">
      <c r="A22" s="6" t="s">
        <v>91</v>
      </c>
      <c r="B22" s="7"/>
      <c r="C22" s="25">
        <v>344</v>
      </c>
      <c r="D22" s="26">
        <v>55468</v>
      </c>
      <c r="E22" s="9">
        <f t="shared" si="1"/>
        <v>36978.666666666664</v>
      </c>
      <c r="F22" s="26">
        <v>55468</v>
      </c>
      <c r="G22" s="10">
        <f>F22/E22*100</f>
        <v>150</v>
      </c>
      <c r="H22" s="11">
        <f t="shared" si="4"/>
        <v>-18489.333333333336</v>
      </c>
    </row>
    <row r="23" spans="1:8" x14ac:dyDescent="0.2">
      <c r="A23" s="6" t="s">
        <v>32</v>
      </c>
      <c r="B23" s="7"/>
      <c r="C23" s="25">
        <v>346</v>
      </c>
      <c r="D23" s="26">
        <v>130081</v>
      </c>
      <c r="E23" s="9">
        <f t="shared" si="1"/>
        <v>86720.666666666672</v>
      </c>
      <c r="F23" s="26">
        <v>59476</v>
      </c>
      <c r="G23" s="10">
        <f>F23/E23*100</f>
        <v>68.583421099161285</v>
      </c>
      <c r="H23" s="11">
        <f t="shared" si="4"/>
        <v>27244.666666666672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64000</v>
      </c>
      <c r="F24" s="9">
        <v>31855</v>
      </c>
      <c r="G24" s="10">
        <f>SUM(F24/E24*100)</f>
        <v>49.7734375</v>
      </c>
      <c r="H24" s="11">
        <f>E24-F24</f>
        <v>32145</v>
      </c>
    </row>
    <row r="25" spans="1:8" x14ac:dyDescent="0.2">
      <c r="A25" s="99" t="s">
        <v>29</v>
      </c>
      <c r="B25" s="100"/>
      <c r="C25" s="25">
        <v>312</v>
      </c>
      <c r="D25" s="26">
        <v>73000</v>
      </c>
      <c r="E25" s="9">
        <f t="shared" si="1"/>
        <v>48666.666666666664</v>
      </c>
      <c r="F25" s="26"/>
      <c r="G25" s="10">
        <f>SUM(F25/E25*100)</f>
        <v>0</v>
      </c>
      <c r="H25" s="11">
        <f t="shared" si="0"/>
        <v>48666.666666666664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5000</v>
      </c>
      <c r="F26" s="28"/>
      <c r="G26" s="10"/>
      <c r="H26" s="11">
        <f>E26-F26</f>
        <v>5000</v>
      </c>
    </row>
    <row r="27" spans="1:8" s="101" customFormat="1" x14ac:dyDescent="0.2">
      <c r="A27" s="21" t="s">
        <v>97</v>
      </c>
      <c r="B27" s="22"/>
      <c r="C27" s="27" t="s">
        <v>98</v>
      </c>
      <c r="D27" s="28">
        <v>200000</v>
      </c>
      <c r="E27" s="9">
        <f t="shared" ref="E27" si="5">SUM(D27/12*8)</f>
        <v>133333.33333333334</v>
      </c>
      <c r="F27" s="28"/>
      <c r="G27" s="10"/>
      <c r="H27" s="11">
        <f>E27-F27</f>
        <v>133333.33333333334</v>
      </c>
    </row>
    <row r="28" spans="1:8" x14ac:dyDescent="0.2">
      <c r="A28" s="21" t="s">
        <v>35</v>
      </c>
      <c r="B28" s="22"/>
      <c r="C28" s="27" t="s">
        <v>36</v>
      </c>
      <c r="D28" s="28">
        <v>207900</v>
      </c>
      <c r="E28" s="9">
        <f t="shared" si="1"/>
        <v>138600</v>
      </c>
      <c r="F28" s="28">
        <v>144269</v>
      </c>
      <c r="G28" s="10">
        <f>F28/E28*100</f>
        <v>104.0901875901876</v>
      </c>
      <c r="H28" s="11">
        <f t="shared" si="0"/>
        <v>-5669</v>
      </c>
    </row>
    <row r="29" spans="1:8" x14ac:dyDescent="0.2">
      <c r="A29" s="143" t="s">
        <v>37</v>
      </c>
      <c r="B29" s="144"/>
      <c r="C29" s="27" t="s">
        <v>38</v>
      </c>
      <c r="D29" s="28">
        <v>29217</v>
      </c>
      <c r="E29" s="9">
        <f t="shared" si="1"/>
        <v>19478</v>
      </c>
      <c r="F29" s="28">
        <v>22217</v>
      </c>
      <c r="G29" s="10">
        <v>0</v>
      </c>
      <c r="H29" s="11">
        <f t="shared" si="0"/>
        <v>-2739</v>
      </c>
    </row>
    <row r="30" spans="1:8" x14ac:dyDescent="0.2">
      <c r="A30" s="99" t="s">
        <v>39</v>
      </c>
      <c r="B30" s="100"/>
      <c r="C30" s="29" t="s">
        <v>40</v>
      </c>
      <c r="D30" s="9">
        <v>5000</v>
      </c>
      <c r="E30" s="9">
        <f t="shared" si="1"/>
        <v>3333.3333333333335</v>
      </c>
      <c r="F30" s="9"/>
      <c r="G30" s="10">
        <f>SUM(F30/E30*100)</f>
        <v>0</v>
      </c>
      <c r="H30" s="11">
        <f>E30-F30</f>
        <v>3333.3333333333335</v>
      </c>
    </row>
    <row r="31" spans="1:8" x14ac:dyDescent="0.2">
      <c r="A31" s="99" t="s">
        <v>41</v>
      </c>
      <c r="B31" s="100"/>
      <c r="C31" s="29" t="s">
        <v>42</v>
      </c>
      <c r="D31" s="9">
        <v>763000</v>
      </c>
      <c r="E31" s="9">
        <f t="shared" si="1"/>
        <v>508666.66666666669</v>
      </c>
      <c r="F31" s="9">
        <v>562553</v>
      </c>
      <c r="G31" s="10">
        <f>SUM(F31/E31*100)</f>
        <v>110.59364351245084</v>
      </c>
      <c r="H31" s="11">
        <f>E31-F31</f>
        <v>-53886.333333333314</v>
      </c>
    </row>
    <row r="32" spans="1:8" x14ac:dyDescent="0.2">
      <c r="A32" s="99" t="s">
        <v>39</v>
      </c>
      <c r="B32" s="100"/>
      <c r="C32" s="29" t="s">
        <v>43</v>
      </c>
      <c r="D32" s="9">
        <v>93435</v>
      </c>
      <c r="E32" s="9">
        <f t="shared" si="1"/>
        <v>62290</v>
      </c>
      <c r="F32" s="9">
        <v>93435</v>
      </c>
      <c r="G32" s="10"/>
      <c r="H32" s="11">
        <f>E32-F32</f>
        <v>-31145</v>
      </c>
    </row>
    <row r="33" spans="1:8" x14ac:dyDescent="0.2">
      <c r="A33" s="99" t="s">
        <v>44</v>
      </c>
      <c r="B33" s="100"/>
      <c r="C33" s="29" t="s">
        <v>45</v>
      </c>
      <c r="D33" s="9">
        <v>84798</v>
      </c>
      <c r="E33" s="9">
        <f t="shared" si="1"/>
        <v>56532</v>
      </c>
      <c r="F33" s="9">
        <v>65118</v>
      </c>
      <c r="G33" s="10">
        <f>SUM(F33/E33*100)</f>
        <v>115.18785820420293</v>
      </c>
      <c r="H33" s="11">
        <f>E33-F33</f>
        <v>-8586</v>
      </c>
    </row>
    <row r="34" spans="1:8" x14ac:dyDescent="0.2">
      <c r="A34" s="99" t="s">
        <v>46</v>
      </c>
      <c r="B34" s="100"/>
      <c r="C34" s="29" t="s">
        <v>47</v>
      </c>
      <c r="D34" s="9">
        <v>4900604</v>
      </c>
      <c r="E34" s="9">
        <f t="shared" si="1"/>
        <v>3267069.3333333335</v>
      </c>
      <c r="F34" s="9">
        <v>1290795</v>
      </c>
      <c r="G34" s="10">
        <f>SUM(F34/E34*100)</f>
        <v>39.50926253172058</v>
      </c>
      <c r="H34" s="11">
        <f t="shared" si="0"/>
        <v>1976274.3333333335</v>
      </c>
    </row>
    <row r="35" spans="1:8" x14ac:dyDescent="0.2">
      <c r="A35" s="99" t="s">
        <v>48</v>
      </c>
      <c r="B35" s="100"/>
      <c r="C35" s="29" t="s">
        <v>49</v>
      </c>
      <c r="D35" s="9">
        <v>1138504</v>
      </c>
      <c r="E35" s="9">
        <f t="shared" si="1"/>
        <v>759002.66666666663</v>
      </c>
      <c r="F35" s="9">
        <v>376619</v>
      </c>
      <c r="G35" s="10">
        <f>SUM(F35/E35*100)</f>
        <v>49.620247271858517</v>
      </c>
      <c r="H35" s="11">
        <f>E35-F35</f>
        <v>382383.66666666663</v>
      </c>
    </row>
    <row r="36" spans="1:8" ht="12.75" customHeight="1" x14ac:dyDescent="0.2">
      <c r="A36" s="97" t="s">
        <v>50</v>
      </c>
      <c r="B36" s="98"/>
      <c r="C36" s="23"/>
      <c r="D36" s="28">
        <f>SUM(D8:D35)</f>
        <v>10494991</v>
      </c>
      <c r="E36" s="9">
        <f t="shared" si="1"/>
        <v>6996660.666666667</v>
      </c>
      <c r="F36" s="28">
        <f>SUM(F8:F35)</f>
        <v>4569914</v>
      </c>
      <c r="G36" s="10">
        <f>F36/E36*100</f>
        <v>65.315644386927048</v>
      </c>
      <c r="H36" s="11">
        <f t="shared" si="0"/>
        <v>2426746.666666667</v>
      </c>
    </row>
    <row r="37" spans="1:8" x14ac:dyDescent="0.2">
      <c r="A37" s="94" t="s">
        <v>51</v>
      </c>
      <c r="B37" s="95"/>
      <c r="C37" s="8"/>
      <c r="D37" s="34">
        <v>827725</v>
      </c>
      <c r="E37" s="9">
        <f t="shared" si="1"/>
        <v>551816.66666666663</v>
      </c>
      <c r="F37" s="34">
        <v>569996</v>
      </c>
      <c r="G37" s="10">
        <f>F37/E37*100</f>
        <v>103.29445165966958</v>
      </c>
      <c r="H37" s="11">
        <f t="shared" si="0"/>
        <v>-18179.333333333372</v>
      </c>
    </row>
    <row r="38" spans="1:8" x14ac:dyDescent="0.2">
      <c r="A38" s="135" t="s">
        <v>52</v>
      </c>
      <c r="B38" s="136"/>
      <c r="C38" s="35"/>
      <c r="D38" s="36">
        <v>2237308</v>
      </c>
      <c r="E38" s="9">
        <f t="shared" si="1"/>
        <v>1491538.6666666667</v>
      </c>
      <c r="F38" s="36">
        <v>1444913</v>
      </c>
      <c r="G38" s="10">
        <f>F38/E38*100</f>
        <v>96.873988740039366</v>
      </c>
      <c r="H38" s="37">
        <f t="shared" si="0"/>
        <v>46625.666666666744</v>
      </c>
    </row>
    <row r="40" spans="1:8" ht="27" customHeight="1" x14ac:dyDescent="0.2">
      <c r="A40" s="139" t="s">
        <v>53</v>
      </c>
      <c r="B40" s="140"/>
      <c r="C40" s="4" t="s">
        <v>54</v>
      </c>
      <c r="D40" s="4" t="s">
        <v>55</v>
      </c>
      <c r="E40" s="4" t="s">
        <v>56</v>
      </c>
      <c r="F40" s="4" t="s">
        <v>9</v>
      </c>
      <c r="G40" s="4" t="s">
        <v>57</v>
      </c>
      <c r="H40" s="4"/>
    </row>
    <row r="41" spans="1:8" ht="12.75" customHeight="1" x14ac:dyDescent="0.2">
      <c r="A41" s="38" t="s">
        <v>58</v>
      </c>
      <c r="B41" s="39"/>
      <c r="C41" s="28">
        <v>1832100</v>
      </c>
      <c r="D41" s="34">
        <f>SUM(C41/12*8)</f>
        <v>1221400</v>
      </c>
      <c r="E41" s="28">
        <v>1221400</v>
      </c>
      <c r="F41" s="28">
        <f t="shared" ref="F41:F46" si="6">SUM(E41/D41*100)</f>
        <v>100</v>
      </c>
      <c r="G41" s="40">
        <f>E41-D41</f>
        <v>0</v>
      </c>
      <c r="H41" s="41"/>
    </row>
    <row r="42" spans="1:8" ht="12.75" customHeight="1" x14ac:dyDescent="0.2">
      <c r="A42" s="135" t="s">
        <v>59</v>
      </c>
      <c r="B42" s="136"/>
      <c r="C42" s="28">
        <v>1590981</v>
      </c>
      <c r="D42" s="34">
        <f t="shared" ref="D42:D57" si="7">SUM(C42/12*8)</f>
        <v>1060654</v>
      </c>
      <c r="E42" s="28">
        <v>0</v>
      </c>
      <c r="F42" s="28"/>
      <c r="G42" s="40">
        <f>SUM(E42-D42)</f>
        <v>-1060654</v>
      </c>
      <c r="H42" s="41"/>
    </row>
    <row r="43" spans="1:8" ht="12.75" customHeight="1" x14ac:dyDescent="0.2">
      <c r="A43" s="135" t="s">
        <v>60</v>
      </c>
      <c r="B43" s="136"/>
      <c r="C43" s="28">
        <v>207900</v>
      </c>
      <c r="D43" s="34">
        <f t="shared" si="7"/>
        <v>138600</v>
      </c>
      <c r="E43" s="28">
        <v>155925</v>
      </c>
      <c r="F43" s="28">
        <f t="shared" si="6"/>
        <v>112.5</v>
      </c>
      <c r="G43" s="40">
        <f t="shared" ref="G43:G59" si="8">SUM(E43-D43)</f>
        <v>17325</v>
      </c>
      <c r="H43" s="41"/>
    </row>
    <row r="44" spans="1:8" ht="12.75" customHeight="1" x14ac:dyDescent="0.2">
      <c r="A44" s="135" t="s">
        <v>61</v>
      </c>
      <c r="B44" s="136"/>
      <c r="C44" s="28">
        <v>763000</v>
      </c>
      <c r="D44" s="34">
        <f t="shared" si="7"/>
        <v>508666.66666666669</v>
      </c>
      <c r="E44" s="28">
        <v>642513</v>
      </c>
      <c r="F44" s="28">
        <f t="shared" si="6"/>
        <v>126.31317169069463</v>
      </c>
      <c r="G44" s="40">
        <f>SUM(E44-D44)</f>
        <v>133846.33333333331</v>
      </c>
      <c r="H44" s="41"/>
    </row>
    <row r="45" spans="1:8" ht="12.75" customHeight="1" x14ac:dyDescent="0.2">
      <c r="A45" s="135" t="s">
        <v>62</v>
      </c>
      <c r="B45" s="136"/>
      <c r="C45" s="28">
        <v>700000</v>
      </c>
      <c r="D45" s="34">
        <f t="shared" si="7"/>
        <v>466666.66666666669</v>
      </c>
      <c r="E45" s="28">
        <v>525000</v>
      </c>
      <c r="F45" s="28">
        <f t="shared" si="6"/>
        <v>112.5</v>
      </c>
      <c r="G45" s="40">
        <f t="shared" si="8"/>
        <v>58333.333333333314</v>
      </c>
      <c r="H45" s="41"/>
    </row>
    <row r="46" spans="1:8" ht="12.75" customHeight="1" x14ac:dyDescent="0.2">
      <c r="A46" s="135" t="s">
        <v>63</v>
      </c>
      <c r="B46" s="136"/>
      <c r="C46" s="28">
        <v>969157</v>
      </c>
      <c r="D46" s="34">
        <f t="shared" si="7"/>
        <v>646104.66666666663</v>
      </c>
      <c r="E46" s="28">
        <v>855419</v>
      </c>
      <c r="F46" s="28">
        <f t="shared" si="6"/>
        <v>132.3963506428783</v>
      </c>
      <c r="G46" s="40">
        <f>SUM(E46-D46)</f>
        <v>209314.33333333337</v>
      </c>
      <c r="H46" s="41"/>
    </row>
    <row r="47" spans="1:8" ht="12.75" customHeight="1" x14ac:dyDescent="0.2">
      <c r="A47" s="135" t="s">
        <v>77</v>
      </c>
      <c r="B47" s="136"/>
      <c r="C47" s="28">
        <v>360570</v>
      </c>
      <c r="D47" s="34">
        <f t="shared" si="7"/>
        <v>240380</v>
      </c>
      <c r="E47" s="28">
        <v>360570</v>
      </c>
      <c r="F47" s="28"/>
      <c r="G47" s="40">
        <f>SUM(E47-D47)</f>
        <v>120190</v>
      </c>
      <c r="H47" s="41"/>
    </row>
    <row r="48" spans="1:8" ht="12.75" customHeight="1" x14ac:dyDescent="0.2">
      <c r="A48" s="135" t="s">
        <v>77</v>
      </c>
      <c r="B48" s="136"/>
      <c r="C48" s="28">
        <v>1459569</v>
      </c>
      <c r="D48" s="34">
        <f t="shared" si="7"/>
        <v>973046</v>
      </c>
      <c r="E48" s="28">
        <v>0</v>
      </c>
      <c r="F48" s="28"/>
      <c r="G48" s="40">
        <f>SUM(E48-D48)</f>
        <v>-973046</v>
      </c>
      <c r="H48" s="41"/>
    </row>
    <row r="49" spans="1:8" ht="12.75" customHeight="1" x14ac:dyDescent="0.2">
      <c r="A49" s="135" t="s">
        <v>77</v>
      </c>
      <c r="B49" s="136"/>
      <c r="C49" s="28">
        <v>15453</v>
      </c>
      <c r="D49" s="34">
        <f t="shared" si="7"/>
        <v>10302</v>
      </c>
      <c r="E49" s="28">
        <v>45700</v>
      </c>
      <c r="F49" s="28"/>
      <c r="G49" s="40">
        <f>SUM(E49-D49)</f>
        <v>35398</v>
      </c>
      <c r="H49" s="41"/>
    </row>
    <row r="50" spans="1:8" x14ac:dyDescent="0.2">
      <c r="A50" s="94" t="s">
        <v>65</v>
      </c>
      <c r="B50" s="42"/>
      <c r="C50" s="34">
        <v>98200</v>
      </c>
      <c r="D50" s="34">
        <f t="shared" si="7"/>
        <v>65466.666666666664</v>
      </c>
      <c r="E50" s="34">
        <v>45837</v>
      </c>
      <c r="F50" s="28">
        <f>E50/D50*100</f>
        <v>70.015784114052963</v>
      </c>
      <c r="G50" s="40">
        <f t="shared" si="8"/>
        <v>-19629.666666666664</v>
      </c>
      <c r="H50" s="40"/>
    </row>
    <row r="51" spans="1:8" ht="12.75" customHeight="1" x14ac:dyDescent="0.2">
      <c r="A51" s="43" t="s">
        <v>66</v>
      </c>
      <c r="B51" s="43"/>
      <c r="C51" s="34">
        <v>114000</v>
      </c>
      <c r="D51" s="34">
        <f t="shared" si="7"/>
        <v>76000</v>
      </c>
      <c r="E51" s="34">
        <v>109268</v>
      </c>
      <c r="F51" s="28">
        <f>E51/D51*100</f>
        <v>143.77368421052631</v>
      </c>
      <c r="G51" s="40">
        <f t="shared" si="8"/>
        <v>33268</v>
      </c>
      <c r="H51" s="40"/>
    </row>
    <row r="52" spans="1:8" ht="12.75" customHeight="1" x14ac:dyDescent="0.2">
      <c r="A52" s="135" t="s">
        <v>67</v>
      </c>
      <c r="B52" s="136"/>
      <c r="C52" s="34">
        <v>78200</v>
      </c>
      <c r="D52" s="34">
        <f t="shared" si="7"/>
        <v>52133.333333333336</v>
      </c>
      <c r="E52" s="34">
        <v>24617</v>
      </c>
      <c r="F52" s="28">
        <f>E52/D52*100</f>
        <v>47.219309462915596</v>
      </c>
      <c r="G52" s="40">
        <f t="shared" si="8"/>
        <v>-27516.333333333336</v>
      </c>
      <c r="H52" s="40"/>
    </row>
    <row r="53" spans="1:8" x14ac:dyDescent="0.2">
      <c r="A53" s="135" t="s">
        <v>68</v>
      </c>
      <c r="B53" s="136"/>
      <c r="C53" s="34">
        <v>125400</v>
      </c>
      <c r="D53" s="34">
        <f t="shared" si="7"/>
        <v>83600</v>
      </c>
      <c r="E53" s="34">
        <v>98605</v>
      </c>
      <c r="F53" s="28">
        <f>SUM(E53/D53*100)</f>
        <v>117.94856459330143</v>
      </c>
      <c r="G53" s="40">
        <f t="shared" si="8"/>
        <v>15005</v>
      </c>
      <c r="H53" s="40"/>
    </row>
    <row r="54" spans="1:8" ht="12.75" customHeight="1" x14ac:dyDescent="0.2">
      <c r="A54" s="135" t="s">
        <v>69</v>
      </c>
      <c r="B54" s="136"/>
      <c r="C54" s="34">
        <v>906400</v>
      </c>
      <c r="D54" s="34">
        <f t="shared" si="7"/>
        <v>604266.66666666663</v>
      </c>
      <c r="E54" s="34">
        <v>138487</v>
      </c>
      <c r="F54" s="28">
        <f>SUM(E54/D54*100)</f>
        <v>22.918192850838484</v>
      </c>
      <c r="G54" s="40">
        <f t="shared" si="8"/>
        <v>-465779.66666666663</v>
      </c>
      <c r="H54" s="40"/>
    </row>
    <row r="55" spans="1:8" ht="12.75" customHeight="1" x14ac:dyDescent="0.2">
      <c r="A55" s="135" t="s">
        <v>70</v>
      </c>
      <c r="B55" s="136"/>
      <c r="C55" s="34">
        <v>7000</v>
      </c>
      <c r="D55" s="34">
        <f t="shared" si="7"/>
        <v>4666.666666666667</v>
      </c>
      <c r="E55" s="34">
        <v>3000</v>
      </c>
      <c r="F55" s="28"/>
      <c r="G55" s="40">
        <f t="shared" si="8"/>
        <v>-1666.666666666667</v>
      </c>
      <c r="H55" s="40"/>
    </row>
    <row r="56" spans="1:8" ht="12.75" customHeight="1" x14ac:dyDescent="0.2">
      <c r="A56" s="135" t="s">
        <v>71</v>
      </c>
      <c r="B56" s="136"/>
      <c r="C56" s="34">
        <v>2600</v>
      </c>
      <c r="D56" s="34">
        <f t="shared" si="7"/>
        <v>1733.3333333333333</v>
      </c>
      <c r="E56" s="34">
        <v>31022</v>
      </c>
      <c r="F56" s="34">
        <f>SUM(E56/D56*100)</f>
        <v>1789.7307692307691</v>
      </c>
      <c r="G56" s="40">
        <f t="shared" ref="G56" si="9">SUM(E56-D56)</f>
        <v>29288.666666666668</v>
      </c>
      <c r="H56" s="40"/>
    </row>
    <row r="57" spans="1:8" ht="12.75" customHeight="1" x14ac:dyDescent="0.2">
      <c r="A57" s="135" t="s">
        <v>81</v>
      </c>
      <c r="B57" s="136"/>
      <c r="C57" s="34">
        <v>1208461.73</v>
      </c>
      <c r="D57" s="34">
        <f t="shared" si="7"/>
        <v>805641.15333333332</v>
      </c>
      <c r="E57" s="34">
        <v>1702050</v>
      </c>
      <c r="F57" s="34">
        <f>SUM(E57/D57*100)</f>
        <v>211.26651648290093</v>
      </c>
      <c r="G57" s="40">
        <f t="shared" si="8"/>
        <v>896408.84666666668</v>
      </c>
      <c r="H57" s="40"/>
    </row>
    <row r="58" spans="1:8" x14ac:dyDescent="0.2">
      <c r="A58" s="135" t="s">
        <v>72</v>
      </c>
      <c r="B58" s="136"/>
      <c r="C58" s="34">
        <f>SUM(C50:C57)</f>
        <v>2540261.73</v>
      </c>
      <c r="D58" s="34">
        <f>SUM(D50:D57)</f>
        <v>1693507.8199999998</v>
      </c>
      <c r="E58" s="34">
        <f>SUM(E50:E57)</f>
        <v>2152886</v>
      </c>
      <c r="F58" s="44">
        <f>SUM(E58/D58*100)</f>
        <v>127.12583754115762</v>
      </c>
      <c r="G58" s="40">
        <f t="shared" si="8"/>
        <v>459378.18000000017</v>
      </c>
      <c r="H58" s="40"/>
    </row>
    <row r="59" spans="1:8" x14ac:dyDescent="0.2">
      <c r="A59" s="45" t="s">
        <v>73</v>
      </c>
      <c r="B59" s="46"/>
      <c r="C59" s="34">
        <f>SUM(C41,C58,C43,C44,C45,C46,C42,C48,C47,C49)</f>
        <v>10438991.73</v>
      </c>
      <c r="D59" s="34">
        <f>SUM(D41+D42+D43+D44+D45+D58+D46+D47+D48)</f>
        <v>6949025.8199999994</v>
      </c>
      <c r="E59" s="34">
        <f>SUM(E41+E42+E43+E44+E45+E58+E46+E47+E48+E49)</f>
        <v>5959413</v>
      </c>
      <c r="F59" s="34">
        <f>E59/D59*100</f>
        <v>85.758970456667555</v>
      </c>
      <c r="G59" s="40">
        <f t="shared" si="8"/>
        <v>-989612.81999999937</v>
      </c>
      <c r="H59" s="40"/>
    </row>
  </sheetData>
  <mergeCells count="24">
    <mergeCell ref="A56:B56"/>
    <mergeCell ref="A57:B57"/>
    <mergeCell ref="A58:B58"/>
    <mergeCell ref="A52:B52"/>
    <mergeCell ref="A29:B29"/>
    <mergeCell ref="A38:B38"/>
    <mergeCell ref="A40:B40"/>
    <mergeCell ref="A42:B42"/>
    <mergeCell ref="A43:B43"/>
    <mergeCell ref="A44:B44"/>
    <mergeCell ref="A45:B45"/>
    <mergeCell ref="A46:B46"/>
    <mergeCell ref="A47:B47"/>
    <mergeCell ref="A48:B48"/>
    <mergeCell ref="A49:B49"/>
    <mergeCell ref="A53:B53"/>
    <mergeCell ref="A54:B54"/>
    <mergeCell ref="A55:B55"/>
    <mergeCell ref="A24:B24"/>
    <mergeCell ref="B3:H3"/>
    <mergeCell ref="B4:F4"/>
    <mergeCell ref="C5:F5"/>
    <mergeCell ref="A7:B7"/>
    <mergeCell ref="A21:B21"/>
  </mergeCells>
  <pageMargins left="0.74803149606299213" right="0" top="0.39370078740157483" bottom="0.39370078740157483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4" workbookViewId="0">
      <selection activeCell="F19" sqref="F19"/>
    </sheetView>
  </sheetViews>
  <sheetFormatPr defaultRowHeight="12.75" x14ac:dyDescent="0.2"/>
  <cols>
    <col min="1" max="1" width="9.140625" style="109"/>
    <col min="2" max="2" width="13.140625" style="109" customWidth="1"/>
    <col min="3" max="3" width="11.140625" style="109" customWidth="1"/>
    <col min="4" max="4" width="12.5703125" style="109" customWidth="1"/>
    <col min="5" max="6" width="11.85546875" style="109" customWidth="1"/>
    <col min="7" max="7" width="10.5703125" style="109" customWidth="1"/>
    <col min="8" max="8" width="8.85546875" style="109" customWidth="1"/>
    <col min="9" max="16384" width="9.140625" style="109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3" spans="1:14" x14ac:dyDescent="0.2">
      <c r="B3" s="137" t="s">
        <v>1</v>
      </c>
      <c r="C3" s="137"/>
      <c r="D3" s="137"/>
      <c r="E3" s="137"/>
      <c r="F3" s="137"/>
      <c r="G3" s="137"/>
      <c r="H3" s="137"/>
    </row>
    <row r="4" spans="1:14" x14ac:dyDescent="0.2">
      <c r="B4" s="137" t="s">
        <v>2</v>
      </c>
      <c r="C4" s="137"/>
      <c r="D4" s="137"/>
      <c r="E4" s="137"/>
      <c r="F4" s="137"/>
    </row>
    <row r="5" spans="1:14" x14ac:dyDescent="0.2">
      <c r="C5" s="138" t="s">
        <v>99</v>
      </c>
      <c r="D5" s="138"/>
      <c r="E5" s="138"/>
      <c r="F5" s="138"/>
    </row>
    <row r="6" spans="1:14" x14ac:dyDescent="0.2">
      <c r="A6" s="2"/>
      <c r="B6" s="2"/>
    </row>
    <row r="7" spans="1:14" ht="37.5" customHeight="1" x14ac:dyDescent="0.2">
      <c r="A7" s="139" t="s">
        <v>4</v>
      </c>
      <c r="B7" s="140"/>
      <c r="C7" s="104" t="s">
        <v>5</v>
      </c>
      <c r="D7" s="4" t="s">
        <v>6</v>
      </c>
      <c r="E7" s="4" t="s">
        <v>100</v>
      </c>
      <c r="F7" s="4" t="s">
        <v>101</v>
      </c>
      <c r="G7" s="4" t="s">
        <v>9</v>
      </c>
      <c r="H7" s="4" t="s">
        <v>10</v>
      </c>
      <c r="N7" s="5"/>
    </row>
    <row r="8" spans="1:14" x14ac:dyDescent="0.2">
      <c r="A8" s="6" t="s">
        <v>11</v>
      </c>
      <c r="B8" s="7"/>
      <c r="C8" s="8">
        <v>211</v>
      </c>
      <c r="D8" s="9">
        <v>1853700</v>
      </c>
      <c r="E8" s="9">
        <f>SUM(D8/12*10)</f>
        <v>1544750</v>
      </c>
      <c r="F8" s="9">
        <v>1561027</v>
      </c>
      <c r="G8" s="10">
        <f>F8/E8*100</f>
        <v>101.05369800938664</v>
      </c>
      <c r="H8" s="11">
        <f t="shared" ref="H8:H38" si="0">E8-F8</f>
        <v>-16277</v>
      </c>
    </row>
    <row r="9" spans="1:14" x14ac:dyDescent="0.2">
      <c r="A9" s="107" t="s">
        <v>12</v>
      </c>
      <c r="B9" s="108"/>
      <c r="C9" s="8">
        <v>213</v>
      </c>
      <c r="D9" s="9">
        <v>593600</v>
      </c>
      <c r="E9" s="9">
        <f t="shared" ref="E9:E38" si="1">SUM(D9/12*10)</f>
        <v>494666.66666666663</v>
      </c>
      <c r="F9" s="9">
        <v>516277</v>
      </c>
      <c r="G9" s="10">
        <f>F9/E9*100</f>
        <v>104.36866576819408</v>
      </c>
      <c r="H9" s="11">
        <f t="shared" si="0"/>
        <v>-21610.333333333372</v>
      </c>
    </row>
    <row r="10" spans="1:14" x14ac:dyDescent="0.2">
      <c r="A10" s="107" t="s">
        <v>13</v>
      </c>
      <c r="B10" s="108"/>
      <c r="C10" s="8">
        <v>212</v>
      </c>
      <c r="D10" s="9">
        <v>0</v>
      </c>
      <c r="E10" s="9">
        <f t="shared" si="1"/>
        <v>0</v>
      </c>
      <c r="F10" s="9"/>
      <c r="G10" s="10"/>
      <c r="H10" s="11">
        <f t="shared" si="0"/>
        <v>0</v>
      </c>
    </row>
    <row r="11" spans="1:14" x14ac:dyDescent="0.2">
      <c r="A11" s="14" t="s">
        <v>14</v>
      </c>
      <c r="B11" s="15"/>
      <c r="C11" s="16">
        <v>221</v>
      </c>
      <c r="D11" s="17">
        <v>48800</v>
      </c>
      <c r="E11" s="9">
        <f t="shared" si="1"/>
        <v>40666.666666666664</v>
      </c>
      <c r="F11" s="17">
        <v>33470</v>
      </c>
      <c r="G11" s="10">
        <f>F11/E11*100</f>
        <v>82.3032786885246</v>
      </c>
      <c r="H11" s="11">
        <f t="shared" si="0"/>
        <v>7196.6666666666642</v>
      </c>
    </row>
    <row r="12" spans="1:14" x14ac:dyDescent="0.2">
      <c r="A12" s="18" t="s">
        <v>15</v>
      </c>
      <c r="B12" s="18"/>
      <c r="C12" s="19" t="s">
        <v>16</v>
      </c>
      <c r="D12" s="9">
        <v>2500</v>
      </c>
      <c r="E12" s="9">
        <f t="shared" si="1"/>
        <v>2083.3333333333335</v>
      </c>
      <c r="F12" s="9"/>
      <c r="G12" s="20"/>
      <c r="H12" s="11">
        <f t="shared" si="0"/>
        <v>2083.3333333333335</v>
      </c>
    </row>
    <row r="13" spans="1:14" x14ac:dyDescent="0.2">
      <c r="A13" s="18" t="s">
        <v>17</v>
      </c>
      <c r="B13" s="18"/>
      <c r="C13" s="19" t="s">
        <v>18</v>
      </c>
      <c r="D13" s="9">
        <v>3600</v>
      </c>
      <c r="E13" s="9">
        <f t="shared" si="1"/>
        <v>3000</v>
      </c>
      <c r="F13" s="9">
        <v>1950</v>
      </c>
      <c r="G13" s="20"/>
      <c r="H13" s="11">
        <f>E13-F13</f>
        <v>1050</v>
      </c>
    </row>
    <row r="14" spans="1:14" x14ac:dyDescent="0.2">
      <c r="A14" s="14" t="s">
        <v>23</v>
      </c>
      <c r="B14" s="15"/>
      <c r="C14" s="19" t="s">
        <v>24</v>
      </c>
      <c r="D14" s="9">
        <v>64300</v>
      </c>
      <c r="E14" s="9">
        <f t="shared" si="1"/>
        <v>53583.333333333328</v>
      </c>
      <c r="F14" s="9">
        <v>43950</v>
      </c>
      <c r="G14" s="10">
        <f t="shared" ref="G14:G20" si="2">F14/E14*100</f>
        <v>82.021772939346818</v>
      </c>
      <c r="H14" s="11">
        <f t="shared" ref="H14" si="3">E14-F14</f>
        <v>9633.3333333333285</v>
      </c>
    </row>
    <row r="15" spans="1:14" x14ac:dyDescent="0.2">
      <c r="A15" s="107" t="s">
        <v>19</v>
      </c>
      <c r="B15" s="108"/>
      <c r="C15" s="19" t="s">
        <v>20</v>
      </c>
      <c r="D15" s="9">
        <v>58500</v>
      </c>
      <c r="E15" s="9">
        <f t="shared" si="1"/>
        <v>48750</v>
      </c>
      <c r="F15" s="9">
        <v>42153</v>
      </c>
      <c r="G15" s="10">
        <f t="shared" si="2"/>
        <v>86.467692307692317</v>
      </c>
      <c r="H15" s="11">
        <f>E15-F15</f>
        <v>6597</v>
      </c>
    </row>
    <row r="16" spans="1:14" x14ac:dyDescent="0.2">
      <c r="A16" s="107" t="s">
        <v>21</v>
      </c>
      <c r="B16" s="108"/>
      <c r="C16" s="19" t="s">
        <v>22</v>
      </c>
      <c r="D16" s="9">
        <v>18000</v>
      </c>
      <c r="E16" s="9">
        <f t="shared" si="1"/>
        <v>15000</v>
      </c>
      <c r="F16" s="9">
        <v>0</v>
      </c>
      <c r="G16" s="10">
        <f t="shared" si="2"/>
        <v>0</v>
      </c>
      <c r="H16" s="11">
        <f>E16-F16</f>
        <v>15000</v>
      </c>
    </row>
    <row r="17" spans="1:8" x14ac:dyDescent="0.2">
      <c r="A17" s="107" t="s">
        <v>86</v>
      </c>
      <c r="B17" s="108"/>
      <c r="C17" s="19" t="s">
        <v>85</v>
      </c>
      <c r="D17" s="9">
        <v>6430</v>
      </c>
      <c r="E17" s="9">
        <f t="shared" si="1"/>
        <v>5358.3333333333339</v>
      </c>
      <c r="F17" s="9">
        <v>2490</v>
      </c>
      <c r="G17" s="10">
        <f t="shared" si="2"/>
        <v>46.469673405909795</v>
      </c>
      <c r="H17" s="11">
        <f>E17-F17</f>
        <v>2868.3333333333339</v>
      </c>
    </row>
    <row r="18" spans="1:8" x14ac:dyDescent="0.2">
      <c r="A18" s="21" t="s">
        <v>25</v>
      </c>
      <c r="B18" s="22"/>
      <c r="C18" s="23">
        <v>225</v>
      </c>
      <c r="D18" s="24">
        <v>63181</v>
      </c>
      <c r="E18" s="9">
        <f t="shared" si="1"/>
        <v>52650.833333333328</v>
      </c>
      <c r="F18" s="24">
        <v>26668</v>
      </c>
      <c r="G18" s="10">
        <f t="shared" si="2"/>
        <v>50.650670296449881</v>
      </c>
      <c r="H18" s="11">
        <f>E18-F18</f>
        <v>25982.833333333328</v>
      </c>
    </row>
    <row r="19" spans="1:8" x14ac:dyDescent="0.2">
      <c r="A19" s="21" t="s">
        <v>26</v>
      </c>
      <c r="B19" s="22"/>
      <c r="C19" s="23">
        <v>226</v>
      </c>
      <c r="D19" s="24">
        <v>37804</v>
      </c>
      <c r="E19" s="9">
        <f t="shared" si="1"/>
        <v>31503.333333333336</v>
      </c>
      <c r="F19" s="24">
        <v>32617</v>
      </c>
      <c r="G19" s="10">
        <f t="shared" si="2"/>
        <v>103.53507565337001</v>
      </c>
      <c r="H19" s="11">
        <f t="shared" si="0"/>
        <v>-1113.6666666666642</v>
      </c>
    </row>
    <row r="20" spans="1:8" x14ac:dyDescent="0.2">
      <c r="A20" s="21" t="s">
        <v>27</v>
      </c>
      <c r="B20" s="22"/>
      <c r="C20" s="18">
        <v>227</v>
      </c>
      <c r="D20" s="9">
        <v>3667</v>
      </c>
      <c r="E20" s="9">
        <f t="shared" si="1"/>
        <v>3055.833333333333</v>
      </c>
      <c r="F20" s="9">
        <v>3667</v>
      </c>
      <c r="G20" s="10">
        <f t="shared" si="2"/>
        <v>120.00000000000001</v>
      </c>
      <c r="H20" s="11">
        <f>E20-F20</f>
        <v>-611.16666666666697</v>
      </c>
    </row>
    <row r="21" spans="1:8" ht="12" customHeight="1" x14ac:dyDescent="0.2">
      <c r="A21" s="141" t="s">
        <v>30</v>
      </c>
      <c r="B21" s="142"/>
      <c r="C21" s="25" t="s">
        <v>31</v>
      </c>
      <c r="D21" s="26">
        <v>180169</v>
      </c>
      <c r="E21" s="9">
        <f t="shared" si="1"/>
        <v>150140.83333333334</v>
      </c>
      <c r="F21" s="26">
        <v>136352</v>
      </c>
      <c r="G21" s="10">
        <f>SUM(F21/E21*100)</f>
        <v>90.816067136965842</v>
      </c>
      <c r="H21" s="11">
        <f t="shared" ref="H21:H23" si="4">E21-F21</f>
        <v>13788.833333333343</v>
      </c>
    </row>
    <row r="22" spans="1:8" x14ac:dyDescent="0.2">
      <c r="A22" s="6" t="s">
        <v>91</v>
      </c>
      <c r="B22" s="7"/>
      <c r="C22" s="25">
        <v>344</v>
      </c>
      <c r="D22" s="26">
        <v>55468</v>
      </c>
      <c r="E22" s="9">
        <f t="shared" si="1"/>
        <v>46223.333333333328</v>
      </c>
      <c r="F22" s="26">
        <v>55468</v>
      </c>
      <c r="G22" s="10">
        <f>F22/E22*100</f>
        <v>120.00000000000001</v>
      </c>
      <c r="H22" s="11">
        <f t="shared" si="4"/>
        <v>-9244.6666666666715</v>
      </c>
    </row>
    <row r="23" spans="1:8" x14ac:dyDescent="0.2">
      <c r="A23" s="6" t="s">
        <v>32</v>
      </c>
      <c r="B23" s="7"/>
      <c r="C23" s="25">
        <v>346</v>
      </c>
      <c r="D23" s="26">
        <v>127314</v>
      </c>
      <c r="E23" s="9">
        <f t="shared" si="1"/>
        <v>106095</v>
      </c>
      <c r="F23" s="26">
        <v>93570</v>
      </c>
      <c r="G23" s="10">
        <f>F23/E23*100</f>
        <v>88.194542626890993</v>
      </c>
      <c r="H23" s="11">
        <f t="shared" si="4"/>
        <v>12525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80000</v>
      </c>
      <c r="F24" s="9">
        <v>93226</v>
      </c>
      <c r="G24" s="10">
        <f>SUM(F24/E24*100)</f>
        <v>116.5325</v>
      </c>
      <c r="H24" s="11">
        <f>E24-F24</f>
        <v>-13226</v>
      </c>
    </row>
    <row r="25" spans="1:8" x14ac:dyDescent="0.2">
      <c r="A25" s="107" t="s">
        <v>29</v>
      </c>
      <c r="B25" s="108"/>
      <c r="C25" s="25">
        <v>312</v>
      </c>
      <c r="D25" s="26">
        <v>73000</v>
      </c>
      <c r="E25" s="9">
        <f t="shared" si="1"/>
        <v>60833.333333333328</v>
      </c>
      <c r="F25" s="26">
        <v>34441</v>
      </c>
      <c r="G25" s="10">
        <f>SUM(F25/E25*100)</f>
        <v>56.615342465753429</v>
      </c>
      <c r="H25" s="11">
        <f t="shared" si="0"/>
        <v>26392.333333333328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6250</v>
      </c>
      <c r="F26" s="28">
        <v>2280</v>
      </c>
      <c r="G26" s="10"/>
      <c r="H26" s="11">
        <f>E26-F26</f>
        <v>3970</v>
      </c>
    </row>
    <row r="27" spans="1:8" x14ac:dyDescent="0.2">
      <c r="A27" s="21" t="s">
        <v>97</v>
      </c>
      <c r="B27" s="22"/>
      <c r="C27" s="27" t="s">
        <v>98</v>
      </c>
      <c r="D27" s="28">
        <v>0</v>
      </c>
      <c r="E27" s="9">
        <f t="shared" si="1"/>
        <v>0</v>
      </c>
      <c r="F27" s="28"/>
      <c r="G27" s="10"/>
      <c r="H27" s="11">
        <f>E27-F27</f>
        <v>0</v>
      </c>
    </row>
    <row r="28" spans="1:8" x14ac:dyDescent="0.2">
      <c r="A28" s="21" t="s">
        <v>35</v>
      </c>
      <c r="B28" s="22"/>
      <c r="C28" s="27" t="s">
        <v>36</v>
      </c>
      <c r="D28" s="28">
        <v>207900</v>
      </c>
      <c r="E28" s="9">
        <f t="shared" si="1"/>
        <v>173250</v>
      </c>
      <c r="F28" s="28">
        <v>162918</v>
      </c>
      <c r="G28" s="10">
        <f>F28/E28*100</f>
        <v>94.036363636363646</v>
      </c>
      <c r="H28" s="11">
        <f t="shared" si="0"/>
        <v>10332</v>
      </c>
    </row>
    <row r="29" spans="1:8" x14ac:dyDescent="0.2">
      <c r="A29" s="143" t="s">
        <v>37</v>
      </c>
      <c r="B29" s="144"/>
      <c r="C29" s="27" t="s">
        <v>38</v>
      </c>
      <c r="D29" s="28">
        <v>29217</v>
      </c>
      <c r="E29" s="9">
        <f t="shared" si="1"/>
        <v>24347.5</v>
      </c>
      <c r="F29" s="28">
        <v>25717</v>
      </c>
      <c r="G29" s="10">
        <v>0</v>
      </c>
      <c r="H29" s="11">
        <f t="shared" si="0"/>
        <v>-1369.5</v>
      </c>
    </row>
    <row r="30" spans="1:8" x14ac:dyDescent="0.2">
      <c r="A30" s="107" t="s">
        <v>39</v>
      </c>
      <c r="B30" s="108"/>
      <c r="C30" s="29" t="s">
        <v>40</v>
      </c>
      <c r="D30" s="9">
        <v>5000</v>
      </c>
      <c r="E30" s="9">
        <f t="shared" si="1"/>
        <v>4166.666666666667</v>
      </c>
      <c r="F30" s="9"/>
      <c r="G30" s="10">
        <f>SUM(F30/E30*100)</f>
        <v>0</v>
      </c>
      <c r="H30" s="11">
        <f>E30-F30</f>
        <v>4166.666666666667</v>
      </c>
    </row>
    <row r="31" spans="1:8" x14ac:dyDescent="0.2">
      <c r="A31" s="107" t="s">
        <v>41</v>
      </c>
      <c r="B31" s="108"/>
      <c r="C31" s="29" t="s">
        <v>42</v>
      </c>
      <c r="D31" s="9">
        <v>763000</v>
      </c>
      <c r="E31" s="9">
        <f t="shared" si="1"/>
        <v>635833.33333333337</v>
      </c>
      <c r="F31" s="9">
        <v>632638</v>
      </c>
      <c r="G31" s="10">
        <f>SUM(F31/E31*100)</f>
        <v>99.497457404980338</v>
      </c>
      <c r="H31" s="11">
        <f>E31-F31</f>
        <v>3195.3333333333721</v>
      </c>
    </row>
    <row r="32" spans="1:8" x14ac:dyDescent="0.2">
      <c r="A32" s="107" t="s">
        <v>39</v>
      </c>
      <c r="B32" s="108"/>
      <c r="C32" s="29" t="s">
        <v>43</v>
      </c>
      <c r="D32" s="9">
        <v>108435</v>
      </c>
      <c r="E32" s="9">
        <f t="shared" si="1"/>
        <v>90362.5</v>
      </c>
      <c r="F32" s="9">
        <v>105435</v>
      </c>
      <c r="G32" s="10"/>
      <c r="H32" s="11">
        <f>E32-F32</f>
        <v>-15072.5</v>
      </c>
    </row>
    <row r="33" spans="1:8" x14ac:dyDescent="0.2">
      <c r="A33" s="107" t="s">
        <v>44</v>
      </c>
      <c r="B33" s="108"/>
      <c r="C33" s="29" t="s">
        <v>45</v>
      </c>
      <c r="D33" s="9">
        <v>84798</v>
      </c>
      <c r="E33" s="9">
        <f t="shared" si="1"/>
        <v>70665</v>
      </c>
      <c r="F33" s="9">
        <v>70021</v>
      </c>
      <c r="G33" s="10">
        <f>SUM(F33/E33*100)</f>
        <v>99.088657751362064</v>
      </c>
      <c r="H33" s="11">
        <f>E33-F33</f>
        <v>644</v>
      </c>
    </row>
    <row r="34" spans="1:8" x14ac:dyDescent="0.2">
      <c r="A34" s="107" t="s">
        <v>46</v>
      </c>
      <c r="B34" s="108"/>
      <c r="C34" s="29" t="s">
        <v>47</v>
      </c>
      <c r="D34" s="9">
        <v>5051777</v>
      </c>
      <c r="E34" s="9">
        <f t="shared" si="1"/>
        <v>4209814.166666667</v>
      </c>
      <c r="F34" s="9">
        <v>1526454</v>
      </c>
      <c r="G34" s="10">
        <f>SUM(F34/E34*100)</f>
        <v>36.259415251306613</v>
      </c>
      <c r="H34" s="11">
        <f t="shared" si="0"/>
        <v>2683360.166666667</v>
      </c>
    </row>
    <row r="35" spans="1:8" x14ac:dyDescent="0.2">
      <c r="A35" s="107" t="s">
        <v>48</v>
      </c>
      <c r="B35" s="108"/>
      <c r="C35" s="29" t="s">
        <v>49</v>
      </c>
      <c r="D35" s="9">
        <v>1117813</v>
      </c>
      <c r="E35" s="9">
        <f t="shared" si="1"/>
        <v>931510.83333333326</v>
      </c>
      <c r="F35" s="9">
        <v>958970</v>
      </c>
      <c r="G35" s="10">
        <f>SUM(F35/E35*100)</f>
        <v>102.94780969625509</v>
      </c>
      <c r="H35" s="11">
        <f>E35-F35</f>
        <v>-27459.166666666744</v>
      </c>
    </row>
    <row r="36" spans="1:8" ht="12.75" customHeight="1" x14ac:dyDescent="0.2">
      <c r="A36" s="105" t="s">
        <v>50</v>
      </c>
      <c r="B36" s="106"/>
      <c r="C36" s="23"/>
      <c r="D36" s="28">
        <f>SUM(D8:D35)</f>
        <v>10661473</v>
      </c>
      <c r="E36" s="9">
        <f t="shared" si="1"/>
        <v>8884560.833333334</v>
      </c>
      <c r="F36" s="28">
        <f>SUM(F8:F35)</f>
        <v>6161759</v>
      </c>
      <c r="G36" s="10">
        <f>F36/E36*100</f>
        <v>69.353557430572678</v>
      </c>
      <c r="H36" s="11">
        <f t="shared" si="0"/>
        <v>2722801.833333334</v>
      </c>
    </row>
    <row r="37" spans="1:8" x14ac:dyDescent="0.2">
      <c r="A37" s="102" t="s">
        <v>51</v>
      </c>
      <c r="B37" s="103"/>
      <c r="C37" s="8"/>
      <c r="D37" s="34">
        <v>869725</v>
      </c>
      <c r="E37" s="9">
        <f t="shared" si="1"/>
        <v>724770.83333333326</v>
      </c>
      <c r="F37" s="34">
        <v>769285</v>
      </c>
      <c r="G37" s="10">
        <f>F37/E37*100</f>
        <v>106.14182643939176</v>
      </c>
      <c r="H37" s="11">
        <f t="shared" si="0"/>
        <v>-44514.166666666744</v>
      </c>
    </row>
    <row r="38" spans="1:8" x14ac:dyDescent="0.2">
      <c r="A38" s="135" t="s">
        <v>52</v>
      </c>
      <c r="B38" s="136"/>
      <c r="C38" s="35"/>
      <c r="D38" s="36">
        <v>2416308</v>
      </c>
      <c r="E38" s="9">
        <f t="shared" si="1"/>
        <v>2013590</v>
      </c>
      <c r="F38" s="36">
        <v>1908042</v>
      </c>
      <c r="G38" s="10">
        <f>F38/E38*100</f>
        <v>94.758217909306268</v>
      </c>
      <c r="H38" s="37">
        <f t="shared" si="0"/>
        <v>105548</v>
      </c>
    </row>
    <row r="40" spans="1:8" ht="27" customHeight="1" x14ac:dyDescent="0.2">
      <c r="A40" s="139" t="s">
        <v>53</v>
      </c>
      <c r="B40" s="140"/>
      <c r="C40" s="4" t="s">
        <v>54</v>
      </c>
      <c r="D40" s="4" t="s">
        <v>55</v>
      </c>
      <c r="E40" s="4" t="s">
        <v>56</v>
      </c>
      <c r="F40" s="4" t="s">
        <v>9</v>
      </c>
      <c r="G40" s="4" t="s">
        <v>57</v>
      </c>
      <c r="H40" s="4"/>
    </row>
    <row r="41" spans="1:8" ht="12.75" customHeight="1" x14ac:dyDescent="0.2">
      <c r="A41" s="38" t="s">
        <v>58</v>
      </c>
      <c r="B41" s="39"/>
      <c r="C41" s="28">
        <v>1832100</v>
      </c>
      <c r="D41" s="34">
        <f>SUM(C41/12*10)</f>
        <v>1526750</v>
      </c>
      <c r="E41" s="28">
        <v>1526750</v>
      </c>
      <c r="F41" s="28">
        <f t="shared" ref="F41:F46" si="5">SUM(E41/D41*100)</f>
        <v>100</v>
      </c>
      <c r="G41" s="40">
        <f>E41-D41</f>
        <v>0</v>
      </c>
      <c r="H41" s="41"/>
    </row>
    <row r="42" spans="1:8" ht="12.75" customHeight="1" x14ac:dyDescent="0.2">
      <c r="A42" s="135" t="s">
        <v>59</v>
      </c>
      <c r="B42" s="136"/>
      <c r="C42" s="28">
        <v>1590981</v>
      </c>
      <c r="D42" s="34">
        <f t="shared" ref="D42:D57" si="6">SUM(C42/12*10)</f>
        <v>1325817.5</v>
      </c>
      <c r="E42" s="28">
        <v>0</v>
      </c>
      <c r="F42" s="28"/>
      <c r="G42" s="40">
        <f>SUM(E42-D42)</f>
        <v>-1325817.5</v>
      </c>
      <c r="H42" s="41"/>
    </row>
    <row r="43" spans="1:8" ht="12.75" customHeight="1" x14ac:dyDescent="0.2">
      <c r="A43" s="135" t="s">
        <v>60</v>
      </c>
      <c r="B43" s="136"/>
      <c r="C43" s="28">
        <v>207900</v>
      </c>
      <c r="D43" s="34">
        <f t="shared" si="6"/>
        <v>173250</v>
      </c>
      <c r="E43" s="28">
        <v>207900</v>
      </c>
      <c r="F43" s="28">
        <f t="shared" si="5"/>
        <v>120</v>
      </c>
      <c r="G43" s="40">
        <f t="shared" ref="G43:G59" si="7">SUM(E43-D43)</f>
        <v>34650</v>
      </c>
      <c r="H43" s="41"/>
    </row>
    <row r="44" spans="1:8" ht="12.75" customHeight="1" x14ac:dyDescent="0.2">
      <c r="A44" s="135" t="s">
        <v>61</v>
      </c>
      <c r="B44" s="136"/>
      <c r="C44" s="28">
        <v>763000</v>
      </c>
      <c r="D44" s="34">
        <f t="shared" si="6"/>
        <v>635833.33333333337</v>
      </c>
      <c r="E44" s="28">
        <v>763000</v>
      </c>
      <c r="F44" s="28">
        <f t="shared" si="5"/>
        <v>120</v>
      </c>
      <c r="G44" s="40">
        <f>SUM(E44-D44)</f>
        <v>127166.66666666663</v>
      </c>
      <c r="H44" s="41"/>
    </row>
    <row r="45" spans="1:8" ht="12.75" customHeight="1" x14ac:dyDescent="0.2">
      <c r="A45" s="135" t="s">
        <v>62</v>
      </c>
      <c r="B45" s="136"/>
      <c r="C45" s="28">
        <v>700000</v>
      </c>
      <c r="D45" s="34">
        <f t="shared" si="6"/>
        <v>583333.33333333337</v>
      </c>
      <c r="E45" s="28">
        <v>700000</v>
      </c>
      <c r="F45" s="28">
        <f t="shared" si="5"/>
        <v>120</v>
      </c>
      <c r="G45" s="40">
        <f t="shared" si="7"/>
        <v>116666.66666666663</v>
      </c>
      <c r="H45" s="41"/>
    </row>
    <row r="46" spans="1:8" ht="12.75" customHeight="1" x14ac:dyDescent="0.2">
      <c r="A46" s="135" t="s">
        <v>63</v>
      </c>
      <c r="B46" s="136"/>
      <c r="C46" s="28">
        <v>709157</v>
      </c>
      <c r="D46" s="34">
        <f t="shared" si="6"/>
        <v>590964.16666666663</v>
      </c>
      <c r="E46" s="28">
        <v>625419</v>
      </c>
      <c r="F46" s="28">
        <f t="shared" si="5"/>
        <v>105.83027453723224</v>
      </c>
      <c r="G46" s="40">
        <f>SUM(E46-D46)</f>
        <v>34454.833333333372</v>
      </c>
      <c r="H46" s="41"/>
    </row>
    <row r="47" spans="1:8" ht="12.75" customHeight="1" x14ac:dyDescent="0.2">
      <c r="A47" s="135" t="s">
        <v>77</v>
      </c>
      <c r="B47" s="136"/>
      <c r="C47" s="28">
        <v>360570</v>
      </c>
      <c r="D47" s="34">
        <f t="shared" si="6"/>
        <v>300475</v>
      </c>
      <c r="E47" s="28">
        <v>360570</v>
      </c>
      <c r="F47" s="28"/>
      <c r="G47" s="40">
        <f>SUM(E47-D47)</f>
        <v>60095</v>
      </c>
      <c r="H47" s="41"/>
    </row>
    <row r="48" spans="1:8" ht="12.75" customHeight="1" x14ac:dyDescent="0.2">
      <c r="A48" s="135" t="s">
        <v>77</v>
      </c>
      <c r="B48" s="136"/>
      <c r="C48" s="28">
        <v>1459569</v>
      </c>
      <c r="D48" s="34">
        <f t="shared" si="6"/>
        <v>1216307.5</v>
      </c>
      <c r="E48" s="28">
        <v>0</v>
      </c>
      <c r="F48" s="28"/>
      <c r="G48" s="40">
        <f>SUM(E48-D48)</f>
        <v>-1216307.5</v>
      </c>
      <c r="H48" s="41"/>
    </row>
    <row r="49" spans="1:8" ht="12.75" customHeight="1" x14ac:dyDescent="0.2">
      <c r="A49" s="135" t="s">
        <v>77</v>
      </c>
      <c r="B49" s="136"/>
      <c r="C49" s="28">
        <v>15453</v>
      </c>
      <c r="D49" s="34">
        <f t="shared" si="6"/>
        <v>12877.5</v>
      </c>
      <c r="E49" s="28">
        <v>45700</v>
      </c>
      <c r="F49" s="28"/>
      <c r="G49" s="40">
        <f>SUM(E49-D49)</f>
        <v>32822.5</v>
      </c>
      <c r="H49" s="41"/>
    </row>
    <row r="50" spans="1:8" x14ac:dyDescent="0.2">
      <c r="A50" s="102" t="s">
        <v>65</v>
      </c>
      <c r="B50" s="42"/>
      <c r="C50" s="34">
        <v>98200</v>
      </c>
      <c r="D50" s="34">
        <f t="shared" si="6"/>
        <v>81833.333333333328</v>
      </c>
      <c r="E50" s="34">
        <v>63971</v>
      </c>
      <c r="F50" s="28">
        <f>E50/D50*100</f>
        <v>78.172301425661914</v>
      </c>
      <c r="G50" s="40">
        <f t="shared" si="7"/>
        <v>-17862.333333333328</v>
      </c>
      <c r="H50" s="40"/>
    </row>
    <row r="51" spans="1:8" ht="12.75" customHeight="1" x14ac:dyDescent="0.2">
      <c r="A51" s="43" t="s">
        <v>66</v>
      </c>
      <c r="B51" s="43"/>
      <c r="C51" s="34">
        <v>114000</v>
      </c>
      <c r="D51" s="34">
        <f t="shared" si="6"/>
        <v>95000</v>
      </c>
      <c r="E51" s="34">
        <v>115457</v>
      </c>
      <c r="F51" s="28">
        <f>E51/D51*100</f>
        <v>121.5336842105263</v>
      </c>
      <c r="G51" s="40">
        <f t="shared" si="7"/>
        <v>20457</v>
      </c>
      <c r="H51" s="40"/>
    </row>
    <row r="52" spans="1:8" ht="12.75" customHeight="1" x14ac:dyDescent="0.2">
      <c r="A52" s="135" t="s">
        <v>67</v>
      </c>
      <c r="B52" s="136"/>
      <c r="C52" s="34">
        <v>78200</v>
      </c>
      <c r="D52" s="34">
        <f t="shared" si="6"/>
        <v>65166.666666666672</v>
      </c>
      <c r="E52" s="34">
        <v>55829</v>
      </c>
      <c r="F52" s="28">
        <f>E52/D52*100</f>
        <v>85.67109974424551</v>
      </c>
      <c r="G52" s="40">
        <f t="shared" si="7"/>
        <v>-9337.6666666666715</v>
      </c>
      <c r="H52" s="40"/>
    </row>
    <row r="53" spans="1:8" x14ac:dyDescent="0.2">
      <c r="A53" s="135" t="s">
        <v>68</v>
      </c>
      <c r="B53" s="136"/>
      <c r="C53" s="34">
        <v>125400</v>
      </c>
      <c r="D53" s="34">
        <f t="shared" si="6"/>
        <v>104500</v>
      </c>
      <c r="E53" s="34">
        <v>106000</v>
      </c>
      <c r="F53" s="28">
        <f>SUM(E53/D53*100)</f>
        <v>101.43540669856459</v>
      </c>
      <c r="G53" s="40">
        <f t="shared" si="7"/>
        <v>1500</v>
      </c>
      <c r="H53" s="40"/>
    </row>
    <row r="54" spans="1:8" ht="12.75" customHeight="1" x14ac:dyDescent="0.2">
      <c r="A54" s="135" t="s">
        <v>69</v>
      </c>
      <c r="B54" s="136"/>
      <c r="C54" s="34">
        <v>906400</v>
      </c>
      <c r="D54" s="34">
        <f t="shared" si="6"/>
        <v>755333.33333333326</v>
      </c>
      <c r="E54" s="34">
        <v>459874</v>
      </c>
      <c r="F54" s="28">
        <f>SUM(E54/D54*100)</f>
        <v>60.883583406884391</v>
      </c>
      <c r="G54" s="40">
        <f t="shared" si="7"/>
        <v>-295459.33333333326</v>
      </c>
      <c r="H54" s="40"/>
    </row>
    <row r="55" spans="1:8" ht="12.75" customHeight="1" x14ac:dyDescent="0.2">
      <c r="A55" s="135" t="s">
        <v>70</v>
      </c>
      <c r="B55" s="136"/>
      <c r="C55" s="34">
        <v>7000</v>
      </c>
      <c r="D55" s="34">
        <f t="shared" si="6"/>
        <v>5833.3333333333339</v>
      </c>
      <c r="E55" s="34">
        <v>3600</v>
      </c>
      <c r="F55" s="28"/>
      <c r="G55" s="40">
        <f t="shared" si="7"/>
        <v>-2233.3333333333339</v>
      </c>
      <c r="H55" s="40"/>
    </row>
    <row r="56" spans="1:8" ht="12.75" customHeight="1" x14ac:dyDescent="0.2">
      <c r="A56" s="135" t="s">
        <v>71</v>
      </c>
      <c r="B56" s="136"/>
      <c r="C56" s="34">
        <v>2600</v>
      </c>
      <c r="D56" s="34">
        <f t="shared" si="6"/>
        <v>2166.6666666666665</v>
      </c>
      <c r="E56" s="34">
        <v>31022</v>
      </c>
      <c r="F56" s="34">
        <f>SUM(E56/D56*100)</f>
        <v>1431.7846153846156</v>
      </c>
      <c r="G56" s="40">
        <f t="shared" ref="G56" si="8">SUM(E56-D56)</f>
        <v>28855.333333333332</v>
      </c>
      <c r="H56" s="40"/>
    </row>
    <row r="57" spans="1:8" ht="12.75" customHeight="1" x14ac:dyDescent="0.2">
      <c r="A57" s="135" t="s">
        <v>81</v>
      </c>
      <c r="B57" s="136"/>
      <c r="C57" s="34">
        <v>1634944</v>
      </c>
      <c r="D57" s="34">
        <f t="shared" si="6"/>
        <v>1362453.3333333335</v>
      </c>
      <c r="E57" s="34">
        <v>2148829</v>
      </c>
      <c r="F57" s="34">
        <f>SUM(E57/D57*100)</f>
        <v>157.71762213262349</v>
      </c>
      <c r="G57" s="40">
        <f t="shared" si="7"/>
        <v>786375.66666666651</v>
      </c>
      <c r="H57" s="40"/>
    </row>
    <row r="58" spans="1:8" x14ac:dyDescent="0.2">
      <c r="A58" s="135" t="s">
        <v>72</v>
      </c>
      <c r="B58" s="136"/>
      <c r="C58" s="34">
        <f>SUM(C50:C57)</f>
        <v>2966744</v>
      </c>
      <c r="D58" s="34">
        <f>SUM(D50:D57)</f>
        <v>2472286.666666667</v>
      </c>
      <c r="E58" s="34">
        <f>SUM(E50:E57)</f>
        <v>2984582</v>
      </c>
      <c r="F58" s="44">
        <f>SUM(E58/D58*100)</f>
        <v>120.72151827053494</v>
      </c>
      <c r="G58" s="40">
        <f t="shared" si="7"/>
        <v>512295.33333333302</v>
      </c>
      <c r="H58" s="40"/>
    </row>
    <row r="59" spans="1:8" x14ac:dyDescent="0.2">
      <c r="A59" s="45" t="s">
        <v>73</v>
      </c>
      <c r="B59" s="46"/>
      <c r="C59" s="34">
        <f>SUM(C41,C58,C43,C44,C45,C46,C42,C48,C47,C49)</f>
        <v>10605474</v>
      </c>
      <c r="D59" s="34">
        <f>SUM(D41+D42+D43+D44+D45+D58+D46+D47+D48)</f>
        <v>8825017.5</v>
      </c>
      <c r="E59" s="34">
        <f>SUM(E41+E42+E43+E44+E45+E58+E46+E47+E48+E49)</f>
        <v>7213921</v>
      </c>
      <c r="F59" s="34">
        <f>E59/D59*100</f>
        <v>81.743985210227635</v>
      </c>
      <c r="G59" s="40">
        <f t="shared" si="7"/>
        <v>-1611096.5</v>
      </c>
      <c r="H59" s="40"/>
    </row>
  </sheetData>
  <mergeCells count="24">
    <mergeCell ref="A44:B44"/>
    <mergeCell ref="B3:H3"/>
    <mergeCell ref="B4:F4"/>
    <mergeCell ref="C5:F5"/>
    <mergeCell ref="A7:B7"/>
    <mergeCell ref="A21:B21"/>
    <mergeCell ref="A24:B24"/>
    <mergeCell ref="A29:B29"/>
    <mergeCell ref="A38:B38"/>
    <mergeCell ref="A40:B40"/>
    <mergeCell ref="A42:B42"/>
    <mergeCell ref="A43:B43"/>
    <mergeCell ref="A58:B58"/>
    <mergeCell ref="A45:B45"/>
    <mergeCell ref="A46:B46"/>
    <mergeCell ref="A47:B47"/>
    <mergeCell ref="A48:B48"/>
    <mergeCell ref="A49:B49"/>
    <mergeCell ref="A52:B52"/>
    <mergeCell ref="A53:B53"/>
    <mergeCell ref="A54:B54"/>
    <mergeCell ref="A55:B55"/>
    <mergeCell ref="A56:B56"/>
    <mergeCell ref="A57:B57"/>
  </mergeCells>
  <pageMargins left="0.74803149606299213" right="0" top="0.39370078740157483" bottom="0.39370078740157483" header="0.51181102362204722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19" workbookViewId="0">
      <selection activeCell="E50" sqref="E50"/>
    </sheetView>
  </sheetViews>
  <sheetFormatPr defaultRowHeight="12.75" x14ac:dyDescent="0.2"/>
  <cols>
    <col min="1" max="1" width="9.140625" style="110"/>
    <col min="2" max="2" width="13.140625" style="110" customWidth="1"/>
    <col min="3" max="3" width="11.140625" style="110" customWidth="1"/>
    <col min="4" max="4" width="12.5703125" style="110" customWidth="1"/>
    <col min="5" max="6" width="11.85546875" style="110" customWidth="1"/>
    <col min="7" max="7" width="10.5703125" style="110" customWidth="1"/>
    <col min="8" max="8" width="8.85546875" style="110" customWidth="1"/>
    <col min="9" max="16384" width="9.140625" style="110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3" spans="1:14" x14ac:dyDescent="0.2">
      <c r="B3" s="137" t="s">
        <v>1</v>
      </c>
      <c r="C3" s="137"/>
      <c r="D3" s="137"/>
      <c r="E3" s="137"/>
      <c r="F3" s="137"/>
      <c r="G3" s="137"/>
      <c r="H3" s="137"/>
    </row>
    <row r="4" spans="1:14" x14ac:dyDescent="0.2">
      <c r="B4" s="137" t="s">
        <v>2</v>
      </c>
      <c r="C4" s="137"/>
      <c r="D4" s="137"/>
      <c r="E4" s="137"/>
      <c r="F4" s="137"/>
    </row>
    <row r="5" spans="1:14" x14ac:dyDescent="0.2">
      <c r="C5" s="138" t="s">
        <v>102</v>
      </c>
      <c r="D5" s="138"/>
      <c r="E5" s="138"/>
      <c r="F5" s="138"/>
    </row>
    <row r="6" spans="1:14" x14ac:dyDescent="0.2">
      <c r="A6" s="2"/>
      <c r="B6" s="2"/>
    </row>
    <row r="7" spans="1:14" ht="37.5" customHeight="1" x14ac:dyDescent="0.2">
      <c r="A7" s="139" t="s">
        <v>4</v>
      </c>
      <c r="B7" s="140"/>
      <c r="C7" s="113" t="s">
        <v>5</v>
      </c>
      <c r="D7" s="4" t="s">
        <v>6</v>
      </c>
      <c r="E7" s="4" t="s">
        <v>103</v>
      </c>
      <c r="F7" s="4" t="s">
        <v>104</v>
      </c>
      <c r="G7" s="4" t="s">
        <v>9</v>
      </c>
      <c r="H7" s="4" t="s">
        <v>10</v>
      </c>
      <c r="N7" s="5"/>
    </row>
    <row r="8" spans="1:14" x14ac:dyDescent="0.2">
      <c r="A8" s="6" t="s">
        <v>11</v>
      </c>
      <c r="B8" s="7"/>
      <c r="C8" s="8">
        <v>211</v>
      </c>
      <c r="D8" s="9">
        <v>1853700</v>
      </c>
      <c r="E8" s="9">
        <f>SUM(D8/12*10)</f>
        <v>1544750</v>
      </c>
      <c r="F8" s="9">
        <v>1561027</v>
      </c>
      <c r="G8" s="10">
        <f>F8/E8*100</f>
        <v>101.05369800938664</v>
      </c>
      <c r="H8" s="11">
        <f t="shared" ref="H8:H38" si="0">E8-F8</f>
        <v>-16277</v>
      </c>
    </row>
    <row r="9" spans="1:14" x14ac:dyDescent="0.2">
      <c r="A9" s="116" t="s">
        <v>12</v>
      </c>
      <c r="B9" s="117"/>
      <c r="C9" s="8">
        <v>213</v>
      </c>
      <c r="D9" s="9">
        <v>593600</v>
      </c>
      <c r="E9" s="9">
        <f t="shared" ref="E9:E38" si="1">SUM(D9/12*10)</f>
        <v>494666.66666666663</v>
      </c>
      <c r="F9" s="9">
        <v>516277</v>
      </c>
      <c r="G9" s="10">
        <f>F9/E9*100</f>
        <v>104.36866576819408</v>
      </c>
      <c r="H9" s="11">
        <f t="shared" si="0"/>
        <v>-21610.333333333372</v>
      </c>
    </row>
    <row r="10" spans="1:14" x14ac:dyDescent="0.2">
      <c r="A10" s="116" t="s">
        <v>13</v>
      </c>
      <c r="B10" s="117"/>
      <c r="C10" s="8">
        <v>212</v>
      </c>
      <c r="D10" s="9">
        <v>0</v>
      </c>
      <c r="E10" s="9">
        <f t="shared" si="1"/>
        <v>0</v>
      </c>
      <c r="F10" s="9"/>
      <c r="G10" s="10"/>
      <c r="H10" s="11">
        <f t="shared" si="0"/>
        <v>0</v>
      </c>
    </row>
    <row r="11" spans="1:14" x14ac:dyDescent="0.2">
      <c r="A11" s="14" t="s">
        <v>14</v>
      </c>
      <c r="B11" s="15"/>
      <c r="C11" s="16">
        <v>221</v>
      </c>
      <c r="D11" s="17">
        <v>48800</v>
      </c>
      <c r="E11" s="9">
        <f t="shared" si="1"/>
        <v>40666.666666666664</v>
      </c>
      <c r="F11" s="17">
        <v>33470</v>
      </c>
      <c r="G11" s="10">
        <f>F11/E11*100</f>
        <v>82.3032786885246</v>
      </c>
      <c r="H11" s="11">
        <f t="shared" si="0"/>
        <v>7196.6666666666642</v>
      </c>
    </row>
    <row r="12" spans="1:14" x14ac:dyDescent="0.2">
      <c r="A12" s="18" t="s">
        <v>15</v>
      </c>
      <c r="B12" s="18"/>
      <c r="C12" s="19" t="s">
        <v>16</v>
      </c>
      <c r="D12" s="9">
        <v>2500</v>
      </c>
      <c r="E12" s="9">
        <f t="shared" si="1"/>
        <v>2083.3333333333335</v>
      </c>
      <c r="F12" s="9"/>
      <c r="G12" s="20"/>
      <c r="H12" s="11">
        <f t="shared" si="0"/>
        <v>2083.3333333333335</v>
      </c>
    </row>
    <row r="13" spans="1:14" x14ac:dyDescent="0.2">
      <c r="A13" s="18" t="s">
        <v>17</v>
      </c>
      <c r="B13" s="18"/>
      <c r="C13" s="19" t="s">
        <v>18</v>
      </c>
      <c r="D13" s="9">
        <v>3600</v>
      </c>
      <c r="E13" s="9">
        <f t="shared" si="1"/>
        <v>3000</v>
      </c>
      <c r="F13" s="9">
        <v>1950</v>
      </c>
      <c r="G13" s="20"/>
      <c r="H13" s="11">
        <f>E13-F13</f>
        <v>1050</v>
      </c>
    </row>
    <row r="14" spans="1:14" x14ac:dyDescent="0.2">
      <c r="A14" s="14" t="s">
        <v>23</v>
      </c>
      <c r="B14" s="15"/>
      <c r="C14" s="19" t="s">
        <v>24</v>
      </c>
      <c r="D14" s="9">
        <v>64300</v>
      </c>
      <c r="E14" s="9">
        <f t="shared" si="1"/>
        <v>53583.333333333328</v>
      </c>
      <c r="F14" s="9">
        <v>43950</v>
      </c>
      <c r="G14" s="10">
        <f t="shared" ref="G14:G20" si="2">F14/E14*100</f>
        <v>82.021772939346818</v>
      </c>
      <c r="H14" s="11">
        <f t="shared" ref="H14" si="3">E14-F14</f>
        <v>9633.3333333333285</v>
      </c>
    </row>
    <row r="15" spans="1:14" x14ac:dyDescent="0.2">
      <c r="A15" s="116" t="s">
        <v>19</v>
      </c>
      <c r="B15" s="117"/>
      <c r="C15" s="19" t="s">
        <v>20</v>
      </c>
      <c r="D15" s="9">
        <v>58500</v>
      </c>
      <c r="E15" s="9">
        <f t="shared" si="1"/>
        <v>48750</v>
      </c>
      <c r="F15" s="9">
        <v>42153</v>
      </c>
      <c r="G15" s="10">
        <f t="shared" si="2"/>
        <v>86.467692307692317</v>
      </c>
      <c r="H15" s="11">
        <f>E15-F15</f>
        <v>6597</v>
      </c>
    </row>
    <row r="16" spans="1:14" x14ac:dyDescent="0.2">
      <c r="A16" s="116" t="s">
        <v>21</v>
      </c>
      <c r="B16" s="117"/>
      <c r="C16" s="19" t="s">
        <v>22</v>
      </c>
      <c r="D16" s="9">
        <v>18000</v>
      </c>
      <c r="E16" s="9">
        <f t="shared" si="1"/>
        <v>15000</v>
      </c>
      <c r="F16" s="9">
        <v>0</v>
      </c>
      <c r="G16" s="10">
        <f t="shared" si="2"/>
        <v>0</v>
      </c>
      <c r="H16" s="11">
        <f>E16-F16</f>
        <v>15000</v>
      </c>
    </row>
    <row r="17" spans="1:8" x14ac:dyDescent="0.2">
      <c r="A17" s="116" t="s">
        <v>86</v>
      </c>
      <c r="B17" s="117"/>
      <c r="C17" s="19" t="s">
        <v>85</v>
      </c>
      <c r="D17" s="9">
        <v>6430</v>
      </c>
      <c r="E17" s="9">
        <f t="shared" si="1"/>
        <v>5358.3333333333339</v>
      </c>
      <c r="F17" s="9">
        <v>2490</v>
      </c>
      <c r="G17" s="10">
        <f t="shared" si="2"/>
        <v>46.469673405909795</v>
      </c>
      <c r="H17" s="11">
        <f>E17-F17</f>
        <v>2868.3333333333339</v>
      </c>
    </row>
    <row r="18" spans="1:8" x14ac:dyDescent="0.2">
      <c r="A18" s="21" t="s">
        <v>25</v>
      </c>
      <c r="B18" s="22"/>
      <c r="C18" s="23">
        <v>225</v>
      </c>
      <c r="D18" s="24">
        <v>63181</v>
      </c>
      <c r="E18" s="9">
        <f t="shared" si="1"/>
        <v>52650.833333333328</v>
      </c>
      <c r="F18" s="24">
        <v>26668</v>
      </c>
      <c r="G18" s="10">
        <f t="shared" si="2"/>
        <v>50.650670296449881</v>
      </c>
      <c r="H18" s="11">
        <f>E18-F18</f>
        <v>25982.833333333328</v>
      </c>
    </row>
    <row r="19" spans="1:8" x14ac:dyDescent="0.2">
      <c r="A19" s="21" t="s">
        <v>26</v>
      </c>
      <c r="B19" s="22"/>
      <c r="C19" s="23">
        <v>226</v>
      </c>
      <c r="D19" s="24">
        <v>37804</v>
      </c>
      <c r="E19" s="9">
        <f t="shared" si="1"/>
        <v>31503.333333333336</v>
      </c>
      <c r="F19" s="24">
        <v>32617</v>
      </c>
      <c r="G19" s="10">
        <f t="shared" si="2"/>
        <v>103.53507565337001</v>
      </c>
      <c r="H19" s="11">
        <f t="shared" si="0"/>
        <v>-1113.6666666666642</v>
      </c>
    </row>
    <row r="20" spans="1:8" x14ac:dyDescent="0.2">
      <c r="A20" s="21" t="s">
        <v>27</v>
      </c>
      <c r="B20" s="22"/>
      <c r="C20" s="18">
        <v>227</v>
      </c>
      <c r="D20" s="9">
        <v>3667</v>
      </c>
      <c r="E20" s="9">
        <f t="shared" si="1"/>
        <v>3055.833333333333</v>
      </c>
      <c r="F20" s="9">
        <v>3667</v>
      </c>
      <c r="G20" s="10">
        <f t="shared" si="2"/>
        <v>120.00000000000001</v>
      </c>
      <c r="H20" s="11">
        <f>E20-F20</f>
        <v>-611.16666666666697</v>
      </c>
    </row>
    <row r="21" spans="1:8" ht="12" customHeight="1" x14ac:dyDescent="0.2">
      <c r="A21" s="141" t="s">
        <v>30</v>
      </c>
      <c r="B21" s="142"/>
      <c r="C21" s="25" t="s">
        <v>31</v>
      </c>
      <c r="D21" s="26">
        <v>180169</v>
      </c>
      <c r="E21" s="9">
        <f t="shared" si="1"/>
        <v>150140.83333333334</v>
      </c>
      <c r="F21" s="26">
        <v>136352</v>
      </c>
      <c r="G21" s="10">
        <f>SUM(F21/E21*100)</f>
        <v>90.816067136965842</v>
      </c>
      <c r="H21" s="11">
        <f t="shared" ref="H21:H23" si="4">E21-F21</f>
        <v>13788.833333333343</v>
      </c>
    </row>
    <row r="22" spans="1:8" x14ac:dyDescent="0.2">
      <c r="A22" s="6" t="s">
        <v>91</v>
      </c>
      <c r="B22" s="7"/>
      <c r="C22" s="25">
        <v>344</v>
      </c>
      <c r="D22" s="26">
        <v>55468</v>
      </c>
      <c r="E22" s="9">
        <f t="shared" si="1"/>
        <v>46223.333333333328</v>
      </c>
      <c r="F22" s="26">
        <v>55468</v>
      </c>
      <c r="G22" s="10">
        <f>F22/E22*100</f>
        <v>120.00000000000001</v>
      </c>
      <c r="H22" s="11">
        <f t="shared" si="4"/>
        <v>-9244.6666666666715</v>
      </c>
    </row>
    <row r="23" spans="1:8" x14ac:dyDescent="0.2">
      <c r="A23" s="6" t="s">
        <v>32</v>
      </c>
      <c r="B23" s="7"/>
      <c r="C23" s="25">
        <v>346</v>
      </c>
      <c r="D23" s="26">
        <v>127314</v>
      </c>
      <c r="E23" s="9">
        <f t="shared" si="1"/>
        <v>106095</v>
      </c>
      <c r="F23" s="26">
        <v>93570</v>
      </c>
      <c r="G23" s="10">
        <f>F23/E23*100</f>
        <v>88.194542626890993</v>
      </c>
      <c r="H23" s="11">
        <f t="shared" si="4"/>
        <v>12525</v>
      </c>
    </row>
    <row r="24" spans="1:8" ht="12" customHeight="1" x14ac:dyDescent="0.2">
      <c r="A24" s="141" t="s">
        <v>28</v>
      </c>
      <c r="B24" s="142"/>
      <c r="C24" s="57">
        <v>291</v>
      </c>
      <c r="D24" s="9">
        <v>96000</v>
      </c>
      <c r="E24" s="9">
        <f t="shared" si="1"/>
        <v>80000</v>
      </c>
      <c r="F24" s="9">
        <v>93226</v>
      </c>
      <c r="G24" s="10">
        <f>SUM(F24/E24*100)</f>
        <v>116.5325</v>
      </c>
      <c r="H24" s="11">
        <f>E24-F24</f>
        <v>-13226</v>
      </c>
    </row>
    <row r="25" spans="1:8" x14ac:dyDescent="0.2">
      <c r="A25" s="116" t="s">
        <v>29</v>
      </c>
      <c r="B25" s="117"/>
      <c r="C25" s="25">
        <v>312</v>
      </c>
      <c r="D25" s="26">
        <v>73000</v>
      </c>
      <c r="E25" s="9">
        <f t="shared" si="1"/>
        <v>60833.333333333328</v>
      </c>
      <c r="F25" s="26">
        <v>34441</v>
      </c>
      <c r="G25" s="10">
        <f>SUM(F25/E25*100)</f>
        <v>56.615342465753429</v>
      </c>
      <c r="H25" s="11">
        <f t="shared" si="0"/>
        <v>26392.333333333328</v>
      </c>
    </row>
    <row r="26" spans="1:8" x14ac:dyDescent="0.2">
      <c r="A26" s="21" t="s">
        <v>33</v>
      </c>
      <c r="B26" s="22"/>
      <c r="C26" s="27" t="s">
        <v>34</v>
      </c>
      <c r="D26" s="28">
        <v>7500</v>
      </c>
      <c r="E26" s="9">
        <f t="shared" si="1"/>
        <v>6250</v>
      </c>
      <c r="F26" s="28">
        <v>2280</v>
      </c>
      <c r="G26" s="10"/>
      <c r="H26" s="11">
        <f>E26-F26</f>
        <v>3970</v>
      </c>
    </row>
    <row r="27" spans="1:8" x14ac:dyDescent="0.2">
      <c r="A27" s="21" t="s">
        <v>97</v>
      </c>
      <c r="B27" s="22"/>
      <c r="C27" s="27" t="s">
        <v>98</v>
      </c>
      <c r="D27" s="28">
        <v>0</v>
      </c>
      <c r="E27" s="9">
        <f t="shared" si="1"/>
        <v>0</v>
      </c>
      <c r="F27" s="28"/>
      <c r="G27" s="10"/>
      <c r="H27" s="11">
        <f>E27-F27</f>
        <v>0</v>
      </c>
    </row>
    <row r="28" spans="1:8" x14ac:dyDescent="0.2">
      <c r="A28" s="21" t="s">
        <v>35</v>
      </c>
      <c r="B28" s="22"/>
      <c r="C28" s="27" t="s">
        <v>36</v>
      </c>
      <c r="D28" s="28">
        <v>207900</v>
      </c>
      <c r="E28" s="9">
        <f t="shared" si="1"/>
        <v>173250</v>
      </c>
      <c r="F28" s="28">
        <v>162918</v>
      </c>
      <c r="G28" s="10">
        <f>F28/E28*100</f>
        <v>94.036363636363646</v>
      </c>
      <c r="H28" s="11">
        <f t="shared" si="0"/>
        <v>10332</v>
      </c>
    </row>
    <row r="29" spans="1:8" x14ac:dyDescent="0.2">
      <c r="A29" s="143" t="s">
        <v>37</v>
      </c>
      <c r="B29" s="144"/>
      <c r="C29" s="27" t="s">
        <v>38</v>
      </c>
      <c r="D29" s="28">
        <v>29217</v>
      </c>
      <c r="E29" s="9">
        <f t="shared" si="1"/>
        <v>24347.5</v>
      </c>
      <c r="F29" s="28">
        <v>25717</v>
      </c>
      <c r="G29" s="10">
        <v>0</v>
      </c>
      <c r="H29" s="11">
        <f t="shared" si="0"/>
        <v>-1369.5</v>
      </c>
    </row>
    <row r="30" spans="1:8" x14ac:dyDescent="0.2">
      <c r="A30" s="116" t="s">
        <v>39</v>
      </c>
      <c r="B30" s="117"/>
      <c r="C30" s="29" t="s">
        <v>40</v>
      </c>
      <c r="D30" s="9">
        <v>5000</v>
      </c>
      <c r="E30" s="9">
        <f t="shared" si="1"/>
        <v>4166.666666666667</v>
      </c>
      <c r="F30" s="9"/>
      <c r="G30" s="10">
        <f>SUM(F30/E30*100)</f>
        <v>0</v>
      </c>
      <c r="H30" s="11">
        <f>E30-F30</f>
        <v>4166.666666666667</v>
      </c>
    </row>
    <row r="31" spans="1:8" x14ac:dyDescent="0.2">
      <c r="A31" s="116" t="s">
        <v>41</v>
      </c>
      <c r="B31" s="117"/>
      <c r="C31" s="29" t="s">
        <v>42</v>
      </c>
      <c r="D31" s="9">
        <v>763000</v>
      </c>
      <c r="E31" s="9">
        <f t="shared" si="1"/>
        <v>635833.33333333337</v>
      </c>
      <c r="F31" s="9">
        <v>632638</v>
      </c>
      <c r="G31" s="10">
        <f>SUM(F31/E31*100)</f>
        <v>99.497457404980338</v>
      </c>
      <c r="H31" s="11">
        <f>E31-F31</f>
        <v>3195.3333333333721</v>
      </c>
    </row>
    <row r="32" spans="1:8" x14ac:dyDescent="0.2">
      <c r="A32" s="116" t="s">
        <v>39</v>
      </c>
      <c r="B32" s="117"/>
      <c r="C32" s="29" t="s">
        <v>43</v>
      </c>
      <c r="D32" s="9">
        <v>108435</v>
      </c>
      <c r="E32" s="9">
        <f t="shared" si="1"/>
        <v>90362.5</v>
      </c>
      <c r="F32" s="9">
        <v>105435</v>
      </c>
      <c r="G32" s="10"/>
      <c r="H32" s="11">
        <f>E32-F32</f>
        <v>-15072.5</v>
      </c>
    </row>
    <row r="33" spans="1:8" x14ac:dyDescent="0.2">
      <c r="A33" s="116" t="s">
        <v>44</v>
      </c>
      <c r="B33" s="117"/>
      <c r="C33" s="29" t="s">
        <v>45</v>
      </c>
      <c r="D33" s="9">
        <v>84798</v>
      </c>
      <c r="E33" s="9">
        <f t="shared" si="1"/>
        <v>70665</v>
      </c>
      <c r="F33" s="9">
        <v>70021</v>
      </c>
      <c r="G33" s="10">
        <f>SUM(F33/E33*100)</f>
        <v>99.088657751362064</v>
      </c>
      <c r="H33" s="11">
        <f>E33-F33</f>
        <v>644</v>
      </c>
    </row>
    <row r="34" spans="1:8" x14ac:dyDescent="0.2">
      <c r="A34" s="116" t="s">
        <v>46</v>
      </c>
      <c r="B34" s="117"/>
      <c r="C34" s="29" t="s">
        <v>47</v>
      </c>
      <c r="D34" s="9">
        <v>5051777</v>
      </c>
      <c r="E34" s="9">
        <f t="shared" si="1"/>
        <v>4209814.166666667</v>
      </c>
      <c r="F34" s="9">
        <v>1526454</v>
      </c>
      <c r="G34" s="10">
        <f>SUM(F34/E34*100)</f>
        <v>36.259415251306613</v>
      </c>
      <c r="H34" s="11">
        <f t="shared" si="0"/>
        <v>2683360.166666667</v>
      </c>
    </row>
    <row r="35" spans="1:8" x14ac:dyDescent="0.2">
      <c r="A35" s="116" t="s">
        <v>48</v>
      </c>
      <c r="B35" s="117"/>
      <c r="C35" s="29" t="s">
        <v>49</v>
      </c>
      <c r="D35" s="9">
        <v>1117813</v>
      </c>
      <c r="E35" s="9">
        <f t="shared" si="1"/>
        <v>931510.83333333326</v>
      </c>
      <c r="F35" s="9">
        <v>958970</v>
      </c>
      <c r="G35" s="10">
        <f>SUM(F35/E35*100)</f>
        <v>102.94780969625509</v>
      </c>
      <c r="H35" s="11">
        <f>E35-F35</f>
        <v>-27459.166666666744</v>
      </c>
    </row>
    <row r="36" spans="1:8" ht="12.75" customHeight="1" x14ac:dyDescent="0.2">
      <c r="A36" s="114" t="s">
        <v>50</v>
      </c>
      <c r="B36" s="115"/>
      <c r="C36" s="23"/>
      <c r="D36" s="28">
        <f>SUM(D8:D35)</f>
        <v>10661473</v>
      </c>
      <c r="E36" s="9">
        <f t="shared" si="1"/>
        <v>8884560.833333334</v>
      </c>
      <c r="F36" s="28">
        <f>SUM(F8:F35)</f>
        <v>6161759</v>
      </c>
      <c r="G36" s="10">
        <f>F36/E36*100</f>
        <v>69.353557430572678</v>
      </c>
      <c r="H36" s="11">
        <f t="shared" si="0"/>
        <v>2722801.833333334</v>
      </c>
    </row>
    <row r="37" spans="1:8" x14ac:dyDescent="0.2">
      <c r="A37" s="111" t="s">
        <v>51</v>
      </c>
      <c r="B37" s="112"/>
      <c r="C37" s="8"/>
      <c r="D37" s="34">
        <v>869725</v>
      </c>
      <c r="E37" s="9">
        <f t="shared" si="1"/>
        <v>724770.83333333326</v>
      </c>
      <c r="F37" s="34">
        <v>769285</v>
      </c>
      <c r="G37" s="10">
        <f>F37/E37*100</f>
        <v>106.14182643939176</v>
      </c>
      <c r="H37" s="11">
        <f t="shared" si="0"/>
        <v>-44514.166666666744</v>
      </c>
    </row>
    <row r="38" spans="1:8" x14ac:dyDescent="0.2">
      <c r="A38" s="135" t="s">
        <v>52</v>
      </c>
      <c r="B38" s="136"/>
      <c r="C38" s="35"/>
      <c r="D38" s="36">
        <v>2416308</v>
      </c>
      <c r="E38" s="9">
        <f t="shared" si="1"/>
        <v>2013590</v>
      </c>
      <c r="F38" s="36">
        <v>1908042</v>
      </c>
      <c r="G38" s="10">
        <f>F38/E38*100</f>
        <v>94.758217909306268</v>
      </c>
      <c r="H38" s="37">
        <f t="shared" si="0"/>
        <v>105548</v>
      </c>
    </row>
    <row r="40" spans="1:8" ht="27" customHeight="1" x14ac:dyDescent="0.2">
      <c r="A40" s="139" t="s">
        <v>53</v>
      </c>
      <c r="B40" s="140"/>
      <c r="C40" s="4" t="s">
        <v>54</v>
      </c>
      <c r="D40" s="4" t="s">
        <v>55</v>
      </c>
      <c r="E40" s="4" t="s">
        <v>56</v>
      </c>
      <c r="F40" s="4" t="s">
        <v>9</v>
      </c>
      <c r="G40" s="4" t="s">
        <v>57</v>
      </c>
      <c r="H40" s="4"/>
    </row>
    <row r="41" spans="1:8" ht="12.75" customHeight="1" x14ac:dyDescent="0.2">
      <c r="A41" s="38" t="s">
        <v>58</v>
      </c>
      <c r="B41" s="39"/>
      <c r="C41" s="28">
        <v>1832100</v>
      </c>
      <c r="D41" s="34">
        <f>SUM(C41/12*11)</f>
        <v>1679425</v>
      </c>
      <c r="E41" s="28">
        <v>1679425</v>
      </c>
      <c r="F41" s="28">
        <f t="shared" ref="F41:F46" si="5">SUM(E41/D41*100)</f>
        <v>100</v>
      </c>
      <c r="G41" s="40">
        <f>E41-D41</f>
        <v>0</v>
      </c>
      <c r="H41" s="41"/>
    </row>
    <row r="42" spans="1:8" ht="12.75" customHeight="1" x14ac:dyDescent="0.2">
      <c r="A42" s="135" t="s">
        <v>59</v>
      </c>
      <c r="B42" s="136"/>
      <c r="C42" s="28">
        <v>1590981</v>
      </c>
      <c r="D42" s="34">
        <f t="shared" ref="D42:D57" si="6">SUM(C42/12*11)</f>
        <v>1458399.25</v>
      </c>
      <c r="E42" s="28">
        <v>0</v>
      </c>
      <c r="F42" s="28"/>
      <c r="G42" s="40">
        <f>SUM(E42-D42)</f>
        <v>-1458399.25</v>
      </c>
      <c r="H42" s="41"/>
    </row>
    <row r="43" spans="1:8" ht="12.75" customHeight="1" x14ac:dyDescent="0.2">
      <c r="A43" s="135" t="s">
        <v>60</v>
      </c>
      <c r="B43" s="136"/>
      <c r="C43" s="28">
        <v>207900</v>
      </c>
      <c r="D43" s="34">
        <f t="shared" si="6"/>
        <v>190575</v>
      </c>
      <c r="E43" s="28">
        <v>207900</v>
      </c>
      <c r="F43" s="28">
        <f t="shared" si="5"/>
        <v>109.09090909090908</v>
      </c>
      <c r="G43" s="40">
        <f t="shared" ref="G43:G59" si="7">SUM(E43-D43)</f>
        <v>17325</v>
      </c>
      <c r="H43" s="41"/>
    </row>
    <row r="44" spans="1:8" ht="12.75" customHeight="1" x14ac:dyDescent="0.2">
      <c r="A44" s="135" t="s">
        <v>61</v>
      </c>
      <c r="B44" s="136"/>
      <c r="C44" s="28">
        <v>763000</v>
      </c>
      <c r="D44" s="34">
        <f t="shared" si="6"/>
        <v>699416.66666666674</v>
      </c>
      <c r="E44" s="28">
        <v>763000</v>
      </c>
      <c r="F44" s="28">
        <f t="shared" si="5"/>
        <v>109.09090909090908</v>
      </c>
      <c r="G44" s="40">
        <f>SUM(E44-D44)</f>
        <v>63583.333333333256</v>
      </c>
      <c r="H44" s="41"/>
    </row>
    <row r="45" spans="1:8" ht="12.75" customHeight="1" x14ac:dyDescent="0.2">
      <c r="A45" s="135" t="s">
        <v>62</v>
      </c>
      <c r="B45" s="136"/>
      <c r="C45" s="28">
        <v>700000</v>
      </c>
      <c r="D45" s="34">
        <f t="shared" si="6"/>
        <v>641666.66666666674</v>
      </c>
      <c r="E45" s="28">
        <v>700000</v>
      </c>
      <c r="F45" s="28">
        <f t="shared" si="5"/>
        <v>109.09090909090908</v>
      </c>
      <c r="G45" s="40">
        <f t="shared" si="7"/>
        <v>58333.333333333256</v>
      </c>
      <c r="H45" s="41"/>
    </row>
    <row r="46" spans="1:8" ht="12.75" customHeight="1" x14ac:dyDescent="0.2">
      <c r="A46" s="135" t="s">
        <v>63</v>
      </c>
      <c r="B46" s="136"/>
      <c r="C46" s="28">
        <v>709157</v>
      </c>
      <c r="D46" s="34">
        <f t="shared" si="6"/>
        <v>650060.58333333326</v>
      </c>
      <c r="E46" s="28">
        <v>625419</v>
      </c>
      <c r="F46" s="28">
        <f t="shared" si="5"/>
        <v>96.209340488392954</v>
      </c>
      <c r="G46" s="40">
        <f>SUM(E46-D46)</f>
        <v>-24641.583333333256</v>
      </c>
      <c r="H46" s="41"/>
    </row>
    <row r="47" spans="1:8" ht="12.75" customHeight="1" x14ac:dyDescent="0.2">
      <c r="A47" s="135" t="s">
        <v>77</v>
      </c>
      <c r="B47" s="136"/>
      <c r="C47" s="28">
        <v>360570</v>
      </c>
      <c r="D47" s="34">
        <f t="shared" si="6"/>
        <v>330522.5</v>
      </c>
      <c r="E47" s="28">
        <v>360570</v>
      </c>
      <c r="F47" s="28"/>
      <c r="G47" s="40">
        <f>SUM(E47-D47)</f>
        <v>30047.5</v>
      </c>
      <c r="H47" s="41"/>
    </row>
    <row r="48" spans="1:8" ht="12.75" customHeight="1" x14ac:dyDescent="0.2">
      <c r="A48" s="135" t="s">
        <v>77</v>
      </c>
      <c r="B48" s="136"/>
      <c r="C48" s="28">
        <v>1459569</v>
      </c>
      <c r="D48" s="34">
        <f t="shared" si="6"/>
        <v>1337938.25</v>
      </c>
      <c r="E48" s="28">
        <v>1459569</v>
      </c>
      <c r="F48" s="28"/>
      <c r="G48" s="40">
        <f>SUM(E48-D48)</f>
        <v>121630.75</v>
      </c>
      <c r="H48" s="41"/>
    </row>
    <row r="49" spans="1:8" ht="12.75" customHeight="1" x14ac:dyDescent="0.2">
      <c r="A49" s="135" t="s">
        <v>77</v>
      </c>
      <c r="B49" s="136"/>
      <c r="C49" s="28">
        <v>15453</v>
      </c>
      <c r="D49" s="34">
        <f t="shared" si="6"/>
        <v>14165.25</v>
      </c>
      <c r="E49" s="28">
        <v>61153</v>
      </c>
      <c r="F49" s="28"/>
      <c r="G49" s="40">
        <f>SUM(E49-D49)</f>
        <v>46987.75</v>
      </c>
      <c r="H49" s="41"/>
    </row>
    <row r="50" spans="1:8" x14ac:dyDescent="0.2">
      <c r="A50" s="111" t="s">
        <v>65</v>
      </c>
      <c r="B50" s="42"/>
      <c r="C50" s="34">
        <v>98200</v>
      </c>
      <c r="D50" s="34">
        <f t="shared" si="6"/>
        <v>90016.666666666657</v>
      </c>
      <c r="E50" s="34">
        <v>73289</v>
      </c>
      <c r="F50" s="28">
        <f>E50/D50*100</f>
        <v>81.417144973153128</v>
      </c>
      <c r="G50" s="40">
        <f t="shared" si="7"/>
        <v>-16727.666666666657</v>
      </c>
      <c r="H50" s="40"/>
    </row>
    <row r="51" spans="1:8" ht="12.75" customHeight="1" x14ac:dyDescent="0.2">
      <c r="A51" s="43" t="s">
        <v>66</v>
      </c>
      <c r="B51" s="43"/>
      <c r="C51" s="34">
        <v>114000</v>
      </c>
      <c r="D51" s="34">
        <f t="shared" si="6"/>
        <v>104500</v>
      </c>
      <c r="E51" s="34">
        <v>117566</v>
      </c>
      <c r="F51" s="28">
        <f>E51/D51*100</f>
        <v>112.50334928229665</v>
      </c>
      <c r="G51" s="40">
        <f t="shared" si="7"/>
        <v>13066</v>
      </c>
      <c r="H51" s="40"/>
    </row>
    <row r="52" spans="1:8" ht="12.75" customHeight="1" x14ac:dyDescent="0.2">
      <c r="A52" s="135" t="s">
        <v>67</v>
      </c>
      <c r="B52" s="136"/>
      <c r="C52" s="34">
        <v>78200</v>
      </c>
      <c r="D52" s="34">
        <f t="shared" si="6"/>
        <v>71683.333333333343</v>
      </c>
      <c r="E52" s="34">
        <v>95672</v>
      </c>
      <c r="F52" s="28">
        <f>E52/D52*100</f>
        <v>133.46477563357357</v>
      </c>
      <c r="G52" s="40">
        <f t="shared" si="7"/>
        <v>23988.666666666657</v>
      </c>
      <c r="H52" s="40"/>
    </row>
    <row r="53" spans="1:8" x14ac:dyDescent="0.2">
      <c r="A53" s="135" t="s">
        <v>68</v>
      </c>
      <c r="B53" s="136"/>
      <c r="C53" s="34">
        <v>125400</v>
      </c>
      <c r="D53" s="34">
        <f t="shared" si="6"/>
        <v>114950</v>
      </c>
      <c r="E53" s="34">
        <v>106000</v>
      </c>
      <c r="F53" s="28">
        <f>SUM(E53/D53*100)</f>
        <v>92.214006089604169</v>
      </c>
      <c r="G53" s="40">
        <f t="shared" si="7"/>
        <v>-8950</v>
      </c>
      <c r="H53" s="40"/>
    </row>
    <row r="54" spans="1:8" ht="12.75" customHeight="1" x14ac:dyDescent="0.2">
      <c r="A54" s="135" t="s">
        <v>69</v>
      </c>
      <c r="B54" s="136"/>
      <c r="C54" s="34">
        <v>906400</v>
      </c>
      <c r="D54" s="34">
        <f t="shared" si="6"/>
        <v>830866.66666666663</v>
      </c>
      <c r="E54" s="34">
        <v>680051</v>
      </c>
      <c r="F54" s="28">
        <f>SUM(E54/D54*100)</f>
        <v>81.848391238064679</v>
      </c>
      <c r="G54" s="40">
        <f t="shared" si="7"/>
        <v>-150815.66666666663</v>
      </c>
      <c r="H54" s="40"/>
    </row>
    <row r="55" spans="1:8" ht="12.75" customHeight="1" x14ac:dyDescent="0.2">
      <c r="A55" s="135" t="s">
        <v>70</v>
      </c>
      <c r="B55" s="136"/>
      <c r="C55" s="34">
        <v>7000</v>
      </c>
      <c r="D55" s="34">
        <f t="shared" si="6"/>
        <v>6416.666666666667</v>
      </c>
      <c r="E55" s="34">
        <v>3600</v>
      </c>
      <c r="F55" s="28"/>
      <c r="G55" s="40">
        <f t="shared" si="7"/>
        <v>-2816.666666666667</v>
      </c>
      <c r="H55" s="40"/>
    </row>
    <row r="56" spans="1:8" ht="12.75" customHeight="1" x14ac:dyDescent="0.2">
      <c r="A56" s="135" t="s">
        <v>71</v>
      </c>
      <c r="B56" s="136"/>
      <c r="C56" s="34">
        <v>2600</v>
      </c>
      <c r="D56" s="34">
        <f t="shared" si="6"/>
        <v>2383.333333333333</v>
      </c>
      <c r="E56" s="34">
        <v>120820</v>
      </c>
      <c r="F56" s="34">
        <f>SUM(E56/D56*100)</f>
        <v>5069.37062937063</v>
      </c>
      <c r="G56" s="40">
        <f t="shared" ref="G56" si="8">SUM(E56-D56)</f>
        <v>118436.66666666667</v>
      </c>
      <c r="H56" s="40"/>
    </row>
    <row r="57" spans="1:8" ht="12.75" customHeight="1" x14ac:dyDescent="0.2">
      <c r="A57" s="135" t="s">
        <v>81</v>
      </c>
      <c r="B57" s="136"/>
      <c r="C57" s="34">
        <v>2169841</v>
      </c>
      <c r="D57" s="34">
        <f t="shared" si="6"/>
        <v>1989020.9166666667</v>
      </c>
      <c r="E57" s="34">
        <v>2148829</v>
      </c>
      <c r="F57" s="34">
        <f>SUM(E57/D57*100)</f>
        <v>108.03450994377425</v>
      </c>
      <c r="G57" s="40">
        <f t="shared" si="7"/>
        <v>159808.08333333326</v>
      </c>
      <c r="H57" s="40"/>
    </row>
    <row r="58" spans="1:8" x14ac:dyDescent="0.2">
      <c r="A58" s="135" t="s">
        <v>72</v>
      </c>
      <c r="B58" s="136"/>
      <c r="C58" s="34">
        <f>SUM(C50:C57)</f>
        <v>3501641</v>
      </c>
      <c r="D58" s="34">
        <f>SUM(D50:D57)</f>
        <v>3209837.583333333</v>
      </c>
      <c r="E58" s="34">
        <f>SUM(E50:E57)</f>
        <v>3345827</v>
      </c>
      <c r="F58" s="44">
        <f>SUM(E58/D58*100)</f>
        <v>104.23664478766072</v>
      </c>
      <c r="G58" s="40">
        <f t="shared" si="7"/>
        <v>135989.41666666698</v>
      </c>
      <c r="H58" s="40"/>
    </row>
    <row r="59" spans="1:8" x14ac:dyDescent="0.2">
      <c r="A59" s="45" t="s">
        <v>73</v>
      </c>
      <c r="B59" s="46"/>
      <c r="C59" s="34">
        <f>SUM(C41,C58,C43,C44,C45,C46,C42,C48,C47,C49)</f>
        <v>11140371</v>
      </c>
      <c r="D59" s="34">
        <f>SUM(D41+D42+D43+D44+D45+D58+D46+D47+D48)</f>
        <v>10197841.5</v>
      </c>
      <c r="E59" s="34">
        <f>SUM(E41+E42+E43+E44+E45+E58+E46+E47+E48+E49)</f>
        <v>9202863</v>
      </c>
      <c r="F59" s="34">
        <f>E59/D59*100</f>
        <v>90.243244121807535</v>
      </c>
      <c r="G59" s="40">
        <f t="shared" si="7"/>
        <v>-994978.5</v>
      </c>
      <c r="H59" s="40"/>
    </row>
  </sheetData>
  <mergeCells count="24">
    <mergeCell ref="A58:B58"/>
    <mergeCell ref="A45:B45"/>
    <mergeCell ref="A46:B46"/>
    <mergeCell ref="A47:B47"/>
    <mergeCell ref="A48:B48"/>
    <mergeCell ref="A49:B49"/>
    <mergeCell ref="A52:B52"/>
    <mergeCell ref="A53:B53"/>
    <mergeCell ref="A54:B54"/>
    <mergeCell ref="A55:B55"/>
    <mergeCell ref="A56:B56"/>
    <mergeCell ref="A57:B57"/>
    <mergeCell ref="A44:B44"/>
    <mergeCell ref="B3:H3"/>
    <mergeCell ref="B4:F4"/>
    <mergeCell ref="C5:F5"/>
    <mergeCell ref="A7:B7"/>
    <mergeCell ref="A21:B21"/>
    <mergeCell ref="A24:B24"/>
    <mergeCell ref="A29:B29"/>
    <mergeCell ref="A38:B38"/>
    <mergeCell ref="A40:B40"/>
    <mergeCell ref="A42:B42"/>
    <mergeCell ref="A43:B43"/>
  </mergeCells>
  <pageMargins left="0.74803149606299213" right="0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Четырман</vt:lpstr>
      <vt:lpstr>Четырман (2)</vt:lpstr>
      <vt:lpstr>Четырман (3)</vt:lpstr>
      <vt:lpstr>Четырман (4)</vt:lpstr>
      <vt:lpstr>Четырман (5)</vt:lpstr>
      <vt:lpstr>Четырман (6)</vt:lpstr>
      <vt:lpstr>Четырман (7)</vt:lpstr>
      <vt:lpstr>Четырман (8)</vt:lpstr>
      <vt:lpstr>Четырман (9)</vt:lpstr>
      <vt:lpstr>Четырман (10)</vt:lpstr>
      <vt:lpstr>Четырман (11)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2021-02-05T11:56:17Z</cp:lastPrinted>
  <dcterms:created xsi:type="dcterms:W3CDTF">2019-03-07T05:22:22Z</dcterms:created>
  <dcterms:modified xsi:type="dcterms:W3CDTF">2021-02-05T11:56:20Z</dcterms:modified>
</cp:coreProperties>
</file>